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/>
  <mc:AlternateContent xmlns:mc="http://schemas.openxmlformats.org/markup-compatibility/2006">
    <mc:Choice Requires="x15">
      <x15ac:absPath xmlns:x15ac="http://schemas.microsoft.com/office/spreadsheetml/2010/11/ac" url="C:\Users\User303\Desktop\2,3 I 4 IZMJEN FIN PL 2025\"/>
    </mc:Choice>
  </mc:AlternateContent>
  <xr:revisionPtr revIDLastSave="0" documentId="13_ncr:1_{A33B9245-7917-405F-9795-4E423201190D}" xr6:coauthVersionLast="47" xr6:coauthVersionMax="47" xr10:uidLastSave="{00000000-0000-0000-0000-000000000000}"/>
  <bookViews>
    <workbookView xWindow="-120" yWindow="-120" windowWidth="29040" windowHeight="15720" tabRatio="605" xr2:uid="{00000000-000D-0000-FFFF-FFFF00000000}"/>
  </bookViews>
  <sheets>
    <sheet name="SAŽETAK 2" sheetId="14" r:id="rId1"/>
    <sheet name=" Račun prihoda i rashoda " sheetId="8" r:id="rId2"/>
    <sheet name="Račun prih-rash po izvorima" sheetId="13" r:id="rId3"/>
    <sheet name="Rashodi prema funkcijskoj k " sheetId="9" r:id="rId4"/>
    <sheet name="Račun financiranja" sheetId="6" r:id="rId5"/>
    <sheet name="Posebni dio aktivnosti po progr" sheetId="11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5" i="8" l="1"/>
  <c r="I33" i="8" s="1"/>
  <c r="I6" i="8"/>
  <c r="I10" i="8"/>
  <c r="I12" i="8"/>
  <c r="I15" i="8"/>
  <c r="I17" i="8"/>
  <c r="I23" i="8"/>
  <c r="I26" i="8"/>
  <c r="I27" i="8"/>
  <c r="I29" i="8"/>
  <c r="I31" i="8"/>
  <c r="E35" i="13" l="1"/>
  <c r="I21" i="14" l="1"/>
  <c r="E7" i="9"/>
  <c r="E6" i="9" s="1"/>
  <c r="J56" i="11" l="1"/>
  <c r="E46" i="13"/>
  <c r="J12" i="11" l="1"/>
  <c r="J11" i="11" s="1"/>
  <c r="J42" i="8" l="1"/>
  <c r="J37" i="8"/>
  <c r="J48" i="8" l="1"/>
  <c r="K57" i="11"/>
  <c r="H16" i="14" l="1"/>
  <c r="J76" i="11" l="1"/>
  <c r="J75" i="11" s="1"/>
  <c r="J74" i="11" s="1"/>
  <c r="J72" i="11"/>
  <c r="J71" i="11" s="1"/>
  <c r="J70" i="11" s="1"/>
  <c r="J68" i="11"/>
  <c r="J67" i="11" s="1"/>
  <c r="J65" i="11"/>
  <c r="J64" i="11" s="1"/>
  <c r="J62" i="11"/>
  <c r="J61" i="11" s="1"/>
  <c r="J55" i="11"/>
  <c r="J53" i="11"/>
  <c r="J52" i="11" s="1"/>
  <c r="J50" i="11"/>
  <c r="J49" i="11" s="1"/>
  <c r="J47" i="11"/>
  <c r="J43" i="11"/>
  <c r="J38" i="11"/>
  <c r="J37" i="11" s="1"/>
  <c r="J34" i="11"/>
  <c r="J33" i="11" s="1"/>
  <c r="J31" i="11"/>
  <c r="J30" i="11" s="1"/>
  <c r="J28" i="11"/>
  <c r="J27" i="11" s="1"/>
  <c r="J16" i="11"/>
  <c r="J15" i="11" s="1"/>
  <c r="J8" i="11"/>
  <c r="J7" i="11" s="1"/>
  <c r="E44" i="13"/>
  <c r="E42" i="13"/>
  <c r="E38" i="13"/>
  <c r="E33" i="13"/>
  <c r="E30" i="13"/>
  <c r="E22" i="13"/>
  <c r="E20" i="13"/>
  <c r="E16" i="13"/>
  <c r="E13" i="13"/>
  <c r="E11" i="13"/>
  <c r="E8" i="13"/>
  <c r="J42" i="11" l="1"/>
  <c r="J36" i="11" s="1"/>
  <c r="J60" i="11"/>
  <c r="J26" i="11"/>
  <c r="E29" i="13"/>
  <c r="E7" i="13"/>
  <c r="K78" i="11"/>
  <c r="K77" i="11"/>
  <c r="K73" i="11"/>
  <c r="K69" i="11"/>
  <c r="K66" i="11"/>
  <c r="K63" i="11"/>
  <c r="K59" i="11"/>
  <c r="K58" i="11"/>
  <c r="K56" i="11" s="1"/>
  <c r="K54" i="11"/>
  <c r="K51" i="11"/>
  <c r="K48" i="11"/>
  <c r="K45" i="11"/>
  <c r="K46" i="11"/>
  <c r="K44" i="11"/>
  <c r="K41" i="11"/>
  <c r="K39" i="11"/>
  <c r="K35" i="11"/>
  <c r="K32" i="11"/>
  <c r="K29" i="11"/>
  <c r="K25" i="11"/>
  <c r="K23" i="11" s="1"/>
  <c r="K24" i="11"/>
  <c r="J23" i="11"/>
  <c r="J22" i="11" s="1"/>
  <c r="J6" i="11" s="1"/>
  <c r="K18" i="11"/>
  <c r="K19" i="11"/>
  <c r="K20" i="11"/>
  <c r="K21" i="11"/>
  <c r="K17" i="11"/>
  <c r="K14" i="11"/>
  <c r="K13" i="11"/>
  <c r="K10" i="11"/>
  <c r="J5" i="11" l="1"/>
  <c r="F47" i="13"/>
  <c r="F45" i="13"/>
  <c r="F43" i="13"/>
  <c r="F40" i="13"/>
  <c r="F41" i="13"/>
  <c r="F39" i="13"/>
  <c r="F37" i="13"/>
  <c r="F36" i="13"/>
  <c r="F34" i="13"/>
  <c r="F32" i="13"/>
  <c r="F31" i="13"/>
  <c r="F23" i="13"/>
  <c r="F18" i="13"/>
  <c r="F19" i="13"/>
  <c r="F17" i="13"/>
  <c r="F15" i="13"/>
  <c r="F14" i="13"/>
  <c r="F12" i="13"/>
  <c r="F10" i="13"/>
  <c r="F9" i="13"/>
  <c r="K47" i="8" l="1"/>
  <c r="K44" i="8"/>
  <c r="K45" i="8"/>
  <c r="K43" i="8"/>
  <c r="K39" i="8"/>
  <c r="K40" i="8"/>
  <c r="K41" i="8"/>
  <c r="K38" i="8"/>
  <c r="K32" i="8"/>
  <c r="K30" i="8"/>
  <c r="K28" i="8"/>
  <c r="K25" i="8"/>
  <c r="K24" i="8"/>
  <c r="K19" i="8"/>
  <c r="K20" i="8"/>
  <c r="K21" i="8"/>
  <c r="K22" i="8"/>
  <c r="K18" i="8"/>
  <c r="K16" i="8"/>
  <c r="K14" i="8"/>
  <c r="K13" i="8"/>
  <c r="K11" i="8"/>
  <c r="K8" i="8"/>
  <c r="K9" i="8"/>
  <c r="K7" i="8"/>
  <c r="J31" i="8"/>
  <c r="J29" i="8"/>
  <c r="J26" i="8"/>
  <c r="J23" i="8"/>
  <c r="J17" i="8"/>
  <c r="J15" i="8"/>
  <c r="J12" i="8"/>
  <c r="J10" i="8"/>
  <c r="J6" i="8"/>
  <c r="J5" i="8" l="1"/>
  <c r="J33" i="8" s="1"/>
  <c r="F4" i="14"/>
  <c r="F8" i="14"/>
  <c r="F11" i="14"/>
  <c r="F16" i="14"/>
  <c r="F17" i="14" s="1"/>
  <c r="F22" i="14" s="1"/>
  <c r="F23" i="14" s="1"/>
  <c r="F30" i="14"/>
  <c r="G27" i="14" l="1"/>
  <c r="G30" i="14" s="1"/>
  <c r="G16" i="14"/>
  <c r="I27" i="14" l="1"/>
  <c r="I30" i="14" s="1"/>
  <c r="J27" i="14" s="1"/>
  <c r="J30" i="14" s="1"/>
  <c r="H27" i="14"/>
  <c r="H30" i="14" s="1"/>
  <c r="L39" i="11"/>
  <c r="K38" i="11"/>
  <c r="L38" i="11"/>
  <c r="L24" i="11"/>
  <c r="L20" i="11"/>
  <c r="K12" i="11"/>
  <c r="K11" i="11" s="1"/>
  <c r="L31" i="8"/>
  <c r="L27" i="8"/>
  <c r="L26" i="8" s="1"/>
  <c r="K47" i="11" l="1"/>
  <c r="I47" i="11"/>
  <c r="L47" i="11" l="1"/>
  <c r="I23" i="11"/>
  <c r="I22" i="11" s="1"/>
  <c r="H23" i="11"/>
  <c r="H22" i="11" s="1"/>
  <c r="E53" i="11"/>
  <c r="E52" i="11" s="1"/>
  <c r="F53" i="11"/>
  <c r="F52" i="11" s="1"/>
  <c r="H53" i="11"/>
  <c r="H52" i="11" s="1"/>
  <c r="I53" i="11"/>
  <c r="I52" i="11" s="1"/>
  <c r="G54" i="11"/>
  <c r="G53" i="11" s="1"/>
  <c r="G52" i="11" s="1"/>
  <c r="K53" i="11"/>
  <c r="K52" i="11" s="1"/>
  <c r="I55" i="11"/>
  <c r="H56" i="11"/>
  <c r="H55" i="11" s="1"/>
  <c r="L56" i="11" l="1"/>
  <c r="L55" i="11" s="1"/>
  <c r="L23" i="11"/>
  <c r="L22" i="11" s="1"/>
  <c r="K22" i="11"/>
  <c r="L54" i="11"/>
  <c r="L53" i="11" s="1"/>
  <c r="L52" i="11" s="1"/>
  <c r="K55" i="11"/>
  <c r="H16" i="11"/>
  <c r="L30" i="8" l="1"/>
  <c r="K31" i="8" l="1"/>
  <c r="I7" i="14" s="1"/>
  <c r="H7" i="14" s="1"/>
  <c r="G22" i="13" l="1"/>
  <c r="G46" i="13"/>
  <c r="G45" i="13"/>
  <c r="G44" i="13" s="1"/>
  <c r="D44" i="13"/>
  <c r="F44" i="13"/>
  <c r="C44" i="13"/>
  <c r="D46" i="13"/>
  <c r="C46" i="13"/>
  <c r="G43" i="13"/>
  <c r="G42" i="13" s="1"/>
  <c r="D42" i="13"/>
  <c r="C42" i="13"/>
  <c r="D38" i="13"/>
  <c r="C38" i="13"/>
  <c r="C35" i="13"/>
  <c r="D35" i="13"/>
  <c r="G33" i="13"/>
  <c r="D33" i="13"/>
  <c r="C33" i="13"/>
  <c r="D30" i="13"/>
  <c r="C30" i="13"/>
  <c r="D8" i="13"/>
  <c r="C8" i="13"/>
  <c r="D11" i="13"/>
  <c r="C11" i="13"/>
  <c r="D16" i="13"/>
  <c r="C16" i="13"/>
  <c r="D20" i="13"/>
  <c r="C20" i="13"/>
  <c r="D22" i="13"/>
  <c r="C22" i="13"/>
  <c r="K46" i="8"/>
  <c r="I15" i="14" s="1"/>
  <c r="L46" i="8"/>
  <c r="J16" i="14" s="1"/>
  <c r="I37" i="8"/>
  <c r="G9" i="14" s="1"/>
  <c r="I46" i="8"/>
  <c r="H46" i="8"/>
  <c r="L19" i="8"/>
  <c r="L42" i="8" l="1"/>
  <c r="L37" i="8"/>
  <c r="D29" i="13"/>
  <c r="C29" i="13"/>
  <c r="F30" i="13"/>
  <c r="F33" i="13"/>
  <c r="F42" i="13"/>
  <c r="F22" i="13"/>
  <c r="G30" i="13"/>
  <c r="F46" i="13"/>
  <c r="K37" i="8"/>
  <c r="I9" i="14" s="1"/>
  <c r="H9" i="14" s="1"/>
  <c r="K42" i="8"/>
  <c r="I10" i="14" s="1"/>
  <c r="F38" i="13"/>
  <c r="G35" i="13"/>
  <c r="F35" i="13"/>
  <c r="G38" i="13"/>
  <c r="H12" i="8"/>
  <c r="H6" i="8"/>
  <c r="F21" i="13"/>
  <c r="D13" i="13"/>
  <c r="D7" i="13" s="1"/>
  <c r="C13" i="13"/>
  <c r="C7" i="13" s="1"/>
  <c r="I8" i="14" l="1"/>
  <c r="F29" i="13"/>
  <c r="G29" i="13"/>
  <c r="J8" i="14"/>
  <c r="L48" i="8"/>
  <c r="K48" i="8"/>
  <c r="G8" i="13"/>
  <c r="F8" i="13"/>
  <c r="G11" i="13"/>
  <c r="F11" i="13"/>
  <c r="G16" i="13"/>
  <c r="F16" i="13"/>
  <c r="F13" i="13" s="1"/>
  <c r="G21" i="13"/>
  <c r="G20" i="13" s="1"/>
  <c r="F20" i="13"/>
  <c r="H27" i="8"/>
  <c r="F7" i="13" l="1"/>
  <c r="G13" i="13"/>
  <c r="G7" i="13" s="1"/>
  <c r="H30" i="8"/>
  <c r="K40" i="11" l="1"/>
  <c r="I10" i="6" l="1"/>
  <c r="I9" i="6" s="1"/>
  <c r="I6" i="6" s="1"/>
  <c r="G10" i="6" l="1"/>
  <c r="G9" i="6" s="1"/>
  <c r="H10" i="6"/>
  <c r="G7" i="6"/>
  <c r="G6" i="6" s="1"/>
  <c r="F10" i="6"/>
  <c r="L28" i="11" l="1"/>
  <c r="L27" i="11" s="1"/>
  <c r="K16" i="11"/>
  <c r="H76" i="11"/>
  <c r="H75" i="11" s="1"/>
  <c r="H74" i="11" s="1"/>
  <c r="H72" i="11"/>
  <c r="H71" i="11" s="1"/>
  <c r="H70" i="11" s="1"/>
  <c r="H68" i="11"/>
  <c r="H67" i="11" s="1"/>
  <c r="H65" i="11"/>
  <c r="H64" i="11" s="1"/>
  <c r="H62" i="11"/>
  <c r="H61" i="11" s="1"/>
  <c r="H50" i="11"/>
  <c r="H49" i="11" s="1"/>
  <c r="H43" i="11"/>
  <c r="H42" i="11" s="1"/>
  <c r="H40" i="11"/>
  <c r="H38" i="11"/>
  <c r="H34" i="11"/>
  <c r="H33" i="11" s="1"/>
  <c r="H12" i="11"/>
  <c r="H11" i="11" s="1"/>
  <c r="H28" i="11"/>
  <c r="H27" i="11" s="1"/>
  <c r="H31" i="11"/>
  <c r="H30" i="11" s="1"/>
  <c r="H15" i="11"/>
  <c r="H8" i="11"/>
  <c r="H7" i="11" s="1"/>
  <c r="H37" i="11" l="1"/>
  <c r="H36" i="11" s="1"/>
  <c r="H26" i="11"/>
  <c r="K28" i="11"/>
  <c r="K27" i="11" s="1"/>
  <c r="K76" i="11"/>
  <c r="H60" i="11"/>
  <c r="H6" i="11"/>
  <c r="L15" i="8"/>
  <c r="H29" i="8"/>
  <c r="H26" i="8"/>
  <c r="H23" i="8"/>
  <c r="H17" i="8"/>
  <c r="H15" i="8"/>
  <c r="H10" i="8"/>
  <c r="H5" i="8" l="1"/>
  <c r="K23" i="8"/>
  <c r="K12" i="8"/>
  <c r="K6" i="8"/>
  <c r="H42" i="8"/>
  <c r="H5" i="11"/>
  <c r="H33" i="8"/>
  <c r="C8" i="9" s="1"/>
  <c r="H37" i="8"/>
  <c r="H48" i="8" l="1"/>
  <c r="I76" i="11"/>
  <c r="I75" i="11" s="1"/>
  <c r="I74" i="11" s="1"/>
  <c r="I72" i="11"/>
  <c r="I71" i="11" s="1"/>
  <c r="I70" i="11" s="1"/>
  <c r="I68" i="11"/>
  <c r="I67" i="11" s="1"/>
  <c r="I65" i="11"/>
  <c r="I64" i="11" s="1"/>
  <c r="I62" i="11"/>
  <c r="I61" i="11" s="1"/>
  <c r="I60" i="11" s="1"/>
  <c r="I50" i="11"/>
  <c r="I49" i="11" s="1"/>
  <c r="I38" i="11"/>
  <c r="I34" i="11"/>
  <c r="I33" i="11" s="1"/>
  <c r="G9" i="11"/>
  <c r="K9" i="11" s="1"/>
  <c r="K8" i="11" s="1"/>
  <c r="K7" i="11" s="1"/>
  <c r="G10" i="11"/>
  <c r="G13" i="11"/>
  <c r="G14" i="11"/>
  <c r="G17" i="11"/>
  <c r="G18" i="11"/>
  <c r="G19" i="11"/>
  <c r="G20" i="11"/>
  <c r="G21" i="11"/>
  <c r="G29" i="11"/>
  <c r="G28" i="11" s="1"/>
  <c r="G27" i="11" s="1"/>
  <c r="G32" i="11"/>
  <c r="G31" i="11" s="1"/>
  <c r="G30" i="11" s="1"/>
  <c r="G35" i="11"/>
  <c r="G34" i="11" s="1"/>
  <c r="G33" i="11" s="1"/>
  <c r="G39" i="11"/>
  <c r="G38" i="11" s="1"/>
  <c r="G41" i="11"/>
  <c r="G40" i="11" s="1"/>
  <c r="G44" i="11"/>
  <c r="G45" i="11"/>
  <c r="G46" i="11"/>
  <c r="G50" i="11"/>
  <c r="G49" i="11" s="1"/>
  <c r="G62" i="11"/>
  <c r="G61" i="11" s="1"/>
  <c r="G65" i="11"/>
  <c r="G64" i="11" s="1"/>
  <c r="G68" i="11"/>
  <c r="G67" i="11" s="1"/>
  <c r="G73" i="11"/>
  <c r="G72" i="11" s="1"/>
  <c r="G71" i="11" s="1"/>
  <c r="G70" i="11" s="1"/>
  <c r="G77" i="11"/>
  <c r="G78" i="11"/>
  <c r="G26" i="11" l="1"/>
  <c r="I37" i="11"/>
  <c r="G43" i="11"/>
  <c r="G42" i="11" s="1"/>
  <c r="G37" i="11"/>
  <c r="I28" i="11"/>
  <c r="I27" i="11" s="1"/>
  <c r="G76" i="11"/>
  <c r="G75" i="11" s="1"/>
  <c r="G74" i="11" s="1"/>
  <c r="G16" i="11"/>
  <c r="G15" i="11" s="1"/>
  <c r="G12" i="11"/>
  <c r="G11" i="11" s="1"/>
  <c r="G8" i="11"/>
  <c r="G7" i="11" s="1"/>
  <c r="I16" i="11"/>
  <c r="I15" i="11" s="1"/>
  <c r="I8" i="11"/>
  <c r="I7" i="11" s="1"/>
  <c r="I31" i="11"/>
  <c r="I30" i="11" s="1"/>
  <c r="I43" i="11"/>
  <c r="I42" i="11" s="1"/>
  <c r="G36" i="11" l="1"/>
  <c r="I26" i="11"/>
  <c r="I36" i="11"/>
  <c r="I12" i="11"/>
  <c r="I11" i="11" s="1"/>
  <c r="I6" i="11" s="1"/>
  <c r="I5" i="11" l="1"/>
  <c r="G6" i="14" l="1"/>
  <c r="G5" i="14"/>
  <c r="E6" i="8"/>
  <c r="E10" i="8"/>
  <c r="E12" i="8"/>
  <c r="E16" i="8"/>
  <c r="E17" i="8"/>
  <c r="E23" i="8"/>
  <c r="E27" i="8"/>
  <c r="E26" i="8" s="1"/>
  <c r="E30" i="8"/>
  <c r="E29" i="8" s="1"/>
  <c r="E38" i="8"/>
  <c r="F38" i="8"/>
  <c r="E39" i="8"/>
  <c r="F39" i="8"/>
  <c r="E40" i="8"/>
  <c r="F40" i="8"/>
  <c r="E41" i="8"/>
  <c r="F41" i="8"/>
  <c r="E43" i="8"/>
  <c r="F43" i="8"/>
  <c r="E44" i="8"/>
  <c r="F44" i="8"/>
  <c r="E45" i="8"/>
  <c r="F45" i="8"/>
  <c r="E46" i="8"/>
  <c r="F47" i="8"/>
  <c r="G4" i="14" l="1"/>
  <c r="E42" i="8"/>
  <c r="E37" i="8"/>
  <c r="E5" i="8"/>
  <c r="E33" i="8" s="1"/>
  <c r="I42" i="8"/>
  <c r="G10" i="14" s="1"/>
  <c r="F16" i="11"/>
  <c r="G8" i="14" l="1"/>
  <c r="G11" i="14" s="1"/>
  <c r="H10" i="14"/>
  <c r="H8" i="14" s="1"/>
  <c r="E48" i="8"/>
  <c r="I48" i="8"/>
  <c r="D8" i="9" s="1"/>
  <c r="F8" i="9" s="1"/>
  <c r="E38" i="11"/>
  <c r="F38" i="11"/>
  <c r="F28" i="11"/>
  <c r="F27" i="11" s="1"/>
  <c r="E28" i="11"/>
  <c r="E27" i="11" s="1"/>
  <c r="G17" i="14" l="1"/>
  <c r="G23" i="14"/>
  <c r="K15" i="8"/>
  <c r="F76" i="11" l="1"/>
  <c r="F75" i="11" s="1"/>
  <c r="F74" i="11" s="1"/>
  <c r="F72" i="11"/>
  <c r="F71" i="11" s="1"/>
  <c r="F68" i="11"/>
  <c r="F65" i="11"/>
  <c r="F62" i="11"/>
  <c r="F50" i="11"/>
  <c r="F43" i="11"/>
  <c r="K50" i="11"/>
  <c r="K49" i="11" s="1"/>
  <c r="K37" i="11"/>
  <c r="K31" i="11"/>
  <c r="K30" i="11" s="1"/>
  <c r="K62" i="11"/>
  <c r="K61" i="11" s="1"/>
  <c r="K65" i="11"/>
  <c r="K64" i="11" s="1"/>
  <c r="K68" i="11"/>
  <c r="K67" i="11" s="1"/>
  <c r="K72" i="11"/>
  <c r="K71" i="11" s="1"/>
  <c r="K70" i="11" s="1"/>
  <c r="L8" i="11"/>
  <c r="L7" i="11" s="1"/>
  <c r="K60" i="11" l="1"/>
  <c r="K75" i="11"/>
  <c r="K74" i="11" s="1"/>
  <c r="K15" i="11"/>
  <c r="K6" i="11" s="1"/>
  <c r="K43" i="11"/>
  <c r="E16" i="11"/>
  <c r="K42" i="11" l="1"/>
  <c r="K36" i="11" s="1"/>
  <c r="F12" i="11"/>
  <c r="F11" i="11" s="1"/>
  <c r="F8" i="11"/>
  <c r="F7" i="11" s="1"/>
  <c r="F15" i="11"/>
  <c r="F34" i="11"/>
  <c r="F33" i="11" s="1"/>
  <c r="F31" i="11"/>
  <c r="F30" i="11" s="1"/>
  <c r="F40" i="11"/>
  <c r="F37" i="11" s="1"/>
  <c r="F49" i="11"/>
  <c r="F42" i="11"/>
  <c r="F67" i="11"/>
  <c r="F64" i="11"/>
  <c r="F61" i="11"/>
  <c r="L68" i="11"/>
  <c r="L67" i="11" s="1"/>
  <c r="F70" i="11"/>
  <c r="E68" i="11"/>
  <c r="F26" i="11" l="1"/>
  <c r="F6" i="11"/>
  <c r="K34" i="11"/>
  <c r="F60" i="11"/>
  <c r="E67" i="11"/>
  <c r="F36" i="11"/>
  <c r="G6" i="11" l="1"/>
  <c r="K33" i="11"/>
  <c r="K26" i="11" s="1"/>
  <c r="K5" i="11" s="1"/>
  <c r="F5" i="11"/>
  <c r="L14" i="11"/>
  <c r="L12" i="11" s="1"/>
  <c r="L11" i="11" s="1"/>
  <c r="E12" i="11"/>
  <c r="E8" i="11"/>
  <c r="L41" i="11" l="1"/>
  <c r="G41" i="8"/>
  <c r="L25" i="8" l="1"/>
  <c r="L23" i="8" s="1"/>
  <c r="G10" i="8"/>
  <c r="L7" i="8"/>
  <c r="G26" i="8"/>
  <c r="G46" i="8"/>
  <c r="G45" i="8"/>
  <c r="G44" i="8"/>
  <c r="G43" i="8"/>
  <c r="E10" i="6" l="1"/>
  <c r="G23" i="8"/>
  <c r="L8" i="8"/>
  <c r="L6" i="8" s="1"/>
  <c r="G17" i="8"/>
  <c r="G12" i="8"/>
  <c r="G6" i="8"/>
  <c r="G40" i="8"/>
  <c r="G39" i="8"/>
  <c r="G38" i="8"/>
  <c r="G42" i="8"/>
  <c r="L12" i="8" l="1"/>
  <c r="G29" i="8"/>
  <c r="G37" i="8"/>
  <c r="G48" i="8" l="1"/>
  <c r="E76" i="11" l="1"/>
  <c r="E75" i="11" s="1"/>
  <c r="E72" i="11"/>
  <c r="E71" i="11" s="1"/>
  <c r="E70" i="11" s="1"/>
  <c r="L72" i="11"/>
  <c r="L71" i="11" s="1"/>
  <c r="L70" i="11" s="1"/>
  <c r="E65" i="11"/>
  <c r="E64" i="11" s="1"/>
  <c r="E62" i="11"/>
  <c r="E61" i="11" s="1"/>
  <c r="E60" i="11" s="1"/>
  <c r="L50" i="11"/>
  <c r="L49" i="11" s="1"/>
  <c r="E50" i="11"/>
  <c r="E49" i="11" s="1"/>
  <c r="E43" i="11"/>
  <c r="E42" i="11" s="1"/>
  <c r="L40" i="11"/>
  <c r="L37" i="11" s="1"/>
  <c r="E40" i="11"/>
  <c r="E37" i="11" s="1"/>
  <c r="E34" i="11"/>
  <c r="E33" i="11" s="1"/>
  <c r="L31" i="11"/>
  <c r="L30" i="11" s="1"/>
  <c r="E31" i="11"/>
  <c r="E30" i="11" s="1"/>
  <c r="E15" i="11"/>
  <c r="E11" i="11"/>
  <c r="E7" i="11"/>
  <c r="E26" i="11" l="1"/>
  <c r="G60" i="11"/>
  <c r="G5" i="11" s="1"/>
  <c r="E74" i="11"/>
  <c r="E6" i="11"/>
  <c r="L34" i="11"/>
  <c r="L33" i="11" s="1"/>
  <c r="L26" i="11" s="1"/>
  <c r="L76" i="11"/>
  <c r="L75" i="11" s="1"/>
  <c r="L74" i="11" s="1"/>
  <c r="E36" i="11"/>
  <c r="L62" i="11"/>
  <c r="L61" i="11" s="1"/>
  <c r="L65" i="11"/>
  <c r="L64" i="11" s="1"/>
  <c r="L43" i="11"/>
  <c r="L60" i="11" l="1"/>
  <c r="L42" i="11"/>
  <c r="L36" i="11" s="1"/>
  <c r="E5" i="11"/>
  <c r="K29" i="8" l="1"/>
  <c r="I14" i="14" s="1"/>
  <c r="I16" i="14" s="1"/>
  <c r="I23" i="14" s="1"/>
  <c r="L29" i="8"/>
  <c r="K27" i="8"/>
  <c r="K26" i="8" s="1"/>
  <c r="I6" i="14" s="1"/>
  <c r="H6" i="14" s="1"/>
  <c r="K10" i="8" l="1"/>
  <c r="F9" i="6"/>
  <c r="H9" i="6"/>
  <c r="E9" i="6"/>
  <c r="F7" i="6"/>
  <c r="F6" i="6" s="1"/>
  <c r="H7" i="6"/>
  <c r="H6" i="6" s="1"/>
  <c r="E7" i="6"/>
  <c r="E6" i="6" s="1"/>
  <c r="D7" i="9" l="1"/>
  <c r="D6" i="9" s="1"/>
  <c r="L10" i="8"/>
  <c r="G15" i="8" l="1"/>
  <c r="G5" i="8" s="1"/>
  <c r="B8" i="9" s="1"/>
  <c r="G7" i="9" l="1"/>
  <c r="G6" i="9" s="1"/>
  <c r="C7" i="9"/>
  <c r="C6" i="9" s="1"/>
  <c r="B7" i="9"/>
  <c r="B6" i="9" s="1"/>
  <c r="G33" i="8"/>
  <c r="F7" i="9"/>
  <c r="F6" i="9" s="1"/>
  <c r="L16" i="11" l="1"/>
  <c r="L15" i="11" s="1"/>
  <c r="L6" i="11" s="1"/>
  <c r="L5" i="11" s="1"/>
  <c r="L17" i="8"/>
  <c r="L5" i="8" s="1"/>
  <c r="J4" i="14" l="1"/>
  <c r="J11" i="14" s="1"/>
  <c r="J17" i="14" s="1"/>
  <c r="J22" i="14" s="1"/>
  <c r="J23" i="14" s="1"/>
  <c r="L33" i="8"/>
  <c r="K17" i="8"/>
  <c r="K5" i="8" s="1"/>
  <c r="I5" i="14" s="1"/>
  <c r="I4" i="14" l="1"/>
  <c r="H5" i="14"/>
  <c r="H4" i="14" s="1"/>
  <c r="H11" i="14" s="1"/>
  <c r="K33" i="8"/>
  <c r="H23" i="14" l="1"/>
  <c r="H17" i="14"/>
</calcChain>
</file>

<file path=xl/sharedStrings.xml><?xml version="1.0" encoding="utf-8"?>
<sst xmlns="http://schemas.openxmlformats.org/spreadsheetml/2006/main" count="313" uniqueCount="184">
  <si>
    <t>PRIHODI UKUPNO</t>
  </si>
  <si>
    <t>PRIHODI POSLOVANJA</t>
  </si>
  <si>
    <t>RASHODI UKUPNO</t>
  </si>
  <si>
    <t>RASHODI ZA NABAVU NEFINANCIJSKE IMOVINE</t>
  </si>
  <si>
    <t>RAZLIKA - VIŠAK / MANJAK</t>
  </si>
  <si>
    <t>PRIMICI OD FINANCIJSKE IMOVINE I ZADUŽIVANJA</t>
  </si>
  <si>
    <t>Naziv prihoda</t>
  </si>
  <si>
    <t xml:space="preserve">A. RAČUN PRIHODA I RASHODA </t>
  </si>
  <si>
    <t>Razred</t>
  </si>
  <si>
    <t>Skupina</t>
  </si>
  <si>
    <t>Izvor</t>
  </si>
  <si>
    <t>RASHODI POSLOVANJA</t>
  </si>
  <si>
    <t>Naziv rashoda</t>
  </si>
  <si>
    <t>Rashodi poslovanja</t>
  </si>
  <si>
    <t>Rashodi za zaposlene</t>
  </si>
  <si>
    <t>RASHODI PREMA FUNKCIJSKOJ KLASIFIKACIJI</t>
  </si>
  <si>
    <t>BROJČANA OZNAKA I NAZIV</t>
  </si>
  <si>
    <t>UKUPNI RASHODI</t>
  </si>
  <si>
    <t>Primici od financijske imovine i zaduživanja</t>
  </si>
  <si>
    <t>Izdaci za financijsku imovinu i otplate zajmova</t>
  </si>
  <si>
    <t>I. OPĆI DIO</t>
  </si>
  <si>
    <t>Materijalni rashodi</t>
  </si>
  <si>
    <t>Primici od zaduživanja</t>
  </si>
  <si>
    <t>Izdaci za otplatu glavnice primljenih kredita i zajmova</t>
  </si>
  <si>
    <t>Vlastiti prihodi</t>
  </si>
  <si>
    <t>B) SAŽETAK RAČUNA FINANCIRANJA</t>
  </si>
  <si>
    <t>Plan za 2023.</t>
  </si>
  <si>
    <t>Prihodi iz nadležnog proračuna i od HZZO-a temeljem ugovornih obveza</t>
  </si>
  <si>
    <t>Naziv</t>
  </si>
  <si>
    <t>Predfinaciranje iz žup. proračuna</t>
  </si>
  <si>
    <t>Naziv izvora finaciranja</t>
  </si>
  <si>
    <t>Kazne, upravne mjere i ostali prihodi</t>
  </si>
  <si>
    <t>Prihodi od imovine</t>
  </si>
  <si>
    <t>Prihod iz nadležnog proračuna,HZZO</t>
  </si>
  <si>
    <t>Državni proračun</t>
  </si>
  <si>
    <t>Financijski rashodi</t>
  </si>
  <si>
    <t>Primici od zaduzivanja</t>
  </si>
  <si>
    <t>Pomoći iz inozemstva i od subjekata unutar proračuna</t>
  </si>
  <si>
    <t>PRIHOD OD NEFINANCIJSKE IMOVINE</t>
  </si>
  <si>
    <t>UKUPNI PRIHODI</t>
  </si>
  <si>
    <t>Prihod od JLS</t>
  </si>
  <si>
    <t>Ostali rashodi, ugovorne kazne</t>
  </si>
  <si>
    <t>Rashodi za nabavu neproizvedene dugotrajne imovine</t>
  </si>
  <si>
    <t>Rashodi za nabavu proizved. dugotrajne imovine</t>
  </si>
  <si>
    <t>Rashodi za dodatna ulaganja na nefinancijsku imovinu</t>
  </si>
  <si>
    <t>07 Zdravstvo</t>
  </si>
  <si>
    <t>0721 Opće medicinske usluge</t>
  </si>
  <si>
    <t>IZDACI ZA FINANCIJSKU IMOVINU</t>
  </si>
  <si>
    <t>Izdaci za otplatu glavnice primljenih kredita</t>
  </si>
  <si>
    <t>PROGRAM: 2512</t>
  </si>
  <si>
    <t>II Posebni dio</t>
  </si>
  <si>
    <t>Šifra</t>
  </si>
  <si>
    <t>Administracija i upravljanje</t>
  </si>
  <si>
    <t>Izvor 11</t>
  </si>
  <si>
    <t>Rashod poslovanja</t>
  </si>
  <si>
    <t>Materijalni rashod</t>
  </si>
  <si>
    <t>Izvor 31</t>
  </si>
  <si>
    <t>Izvor 41</t>
  </si>
  <si>
    <t>Prihod za posebne namjene</t>
  </si>
  <si>
    <t>Ostali rashodi</t>
  </si>
  <si>
    <t>Aktivnost A2512-02</t>
  </si>
  <si>
    <t>Proračun Županije, opći prihodi</t>
  </si>
  <si>
    <t>Investicijsko i tekuće održavanje</t>
  </si>
  <si>
    <t>Aktivnost K2512-03</t>
  </si>
  <si>
    <t>Investicijsko ulaganje</t>
  </si>
  <si>
    <t>Rashodi za nabavu nefinancijske imovine</t>
  </si>
  <si>
    <t>Rashodi za nabavu neproivedene dugo. Imovine</t>
  </si>
  <si>
    <t>Rashodi za nabavu proizvedene dugo.imovine</t>
  </si>
  <si>
    <t>Rashodi za dodatna ulaganja u nefin.imovinu</t>
  </si>
  <si>
    <t>Izvor 45</t>
  </si>
  <si>
    <t>Fond poravnanja - DEC</t>
  </si>
  <si>
    <t>Izdaci za financijsku imovinu i otplat zajmov</t>
  </si>
  <si>
    <t>Izdaci za otplatu glavnice primljenih zajmova</t>
  </si>
  <si>
    <t>Aktivnost A2514-02</t>
  </si>
  <si>
    <t>Dodatni timovi u turističkoj sezoni</t>
  </si>
  <si>
    <t>Rashod za zaposlene</t>
  </si>
  <si>
    <t>Izvor 51</t>
  </si>
  <si>
    <t xml:space="preserve">Rashodi poslovanja </t>
  </si>
  <si>
    <t>Aktivnost A2514-03</t>
  </si>
  <si>
    <t>Aktivnosti T4303-03</t>
  </si>
  <si>
    <t>Specijalistično usavrsavanje doktora medic</t>
  </si>
  <si>
    <t>Pomoć iz inozemstva, EU</t>
  </si>
  <si>
    <t>DJELATNOST USTANOVA U ZDRAVSTVU</t>
  </si>
  <si>
    <t>RAZLIKA</t>
  </si>
  <si>
    <t>Prihodi od prodaje proizvoda i pruženih usluga</t>
  </si>
  <si>
    <t>Fond poravnanja i DEC nadležni proračun</t>
  </si>
  <si>
    <t>Prihodi od prodaje proizvedene dugotrajne imovine</t>
  </si>
  <si>
    <t>Aktivnost A2512-01</t>
  </si>
  <si>
    <t>Izvor fin. 11</t>
  </si>
  <si>
    <t>Izvor fin. 31</t>
  </si>
  <si>
    <t>Izvor fin. 41</t>
  </si>
  <si>
    <t>Prihod za posebne namjene, HZZO</t>
  </si>
  <si>
    <t>Primici od financijske imovine i zaduzivanja</t>
  </si>
  <si>
    <t>Mreža hitne medicine - Gračac</t>
  </si>
  <si>
    <t>Izvor 53</t>
  </si>
  <si>
    <t>Izdaci za financ.imovinu -učešće u zajmu</t>
  </si>
  <si>
    <t>Izvor 54</t>
  </si>
  <si>
    <t>Izvori 81 vlastiti prihod(31)</t>
  </si>
  <si>
    <t>Razlika</t>
  </si>
  <si>
    <t xml:space="preserve">Rakapitulacija </t>
  </si>
  <si>
    <t>Ravnateljica ; Ivana Šimić , dipl.oec</t>
  </si>
  <si>
    <t>Rashodi z anabavu proizvedene dug.imovine</t>
  </si>
  <si>
    <t>Pomići dane u inozem. i unutar općeg prorač.</t>
  </si>
  <si>
    <t>Izvršenje 2022g</t>
  </si>
  <si>
    <t>Projekcija 
za 2026</t>
  </si>
  <si>
    <t>Projekcija za 2026</t>
  </si>
  <si>
    <t>___________________</t>
  </si>
  <si>
    <t>Pomoć JLS općine</t>
  </si>
  <si>
    <t>Plan 2024</t>
  </si>
  <si>
    <t>Proračun za 2025</t>
  </si>
  <si>
    <t>8 PRIMICI OD FINANCIJSKE IMOVINE I ZADUŽIVANJA</t>
  </si>
  <si>
    <t>5 IZDACI ZA FINANCIJSKU IMOVINU I OTPLATE ZAJMOVA</t>
  </si>
  <si>
    <t>6 PRIHODI POSLOVANJA</t>
  </si>
  <si>
    <t>A. RAČUN PRIHODA I RASHODA  PO EKONOMSKOJ KLASIFIKACIJI</t>
  </si>
  <si>
    <t>1 Opći prihodi i primici</t>
  </si>
  <si>
    <t>3 Vlastiti prihodi</t>
  </si>
  <si>
    <t>Višak ZŽ</t>
  </si>
  <si>
    <t>B. RAČUN FINANCIRANJA PREMA EKONOMSKOJ KLASIFIKACIJI</t>
  </si>
  <si>
    <t>Tekuće pomoći HZZ,HZMO,HZZO-a</t>
  </si>
  <si>
    <t>Tekuće pomoći drža.pror. temeljem prijenosa EU sredstva</t>
  </si>
  <si>
    <t>Kamate na oročena sredstva i kamat po viđenju</t>
  </si>
  <si>
    <t xml:space="preserve">Prihodi od pristojbe po posebnim propisima </t>
  </si>
  <si>
    <t>Sufinanciranje cijene usluge, partic. I sl</t>
  </si>
  <si>
    <t>Prihodi s naslova osiguranja šteta</t>
  </si>
  <si>
    <t>Ekonom.skupina</t>
  </si>
  <si>
    <t>Prihodi od pruženih usluga</t>
  </si>
  <si>
    <t>Prihod iz nadležn proračuna za rashode poslovanja</t>
  </si>
  <si>
    <t>Prihod iz nadležn proračuna za nabavku nefinanciojsk imovine</t>
  </si>
  <si>
    <t>Tekuće pomoći državnog proračuna DEC</t>
  </si>
  <si>
    <t>Ostali prihodi</t>
  </si>
  <si>
    <t>Prihodi od prodaje prijevoz sredstava</t>
  </si>
  <si>
    <t>Ekonomsk skupina</t>
  </si>
  <si>
    <t>Plan za 2024.</t>
  </si>
  <si>
    <t>PLAN PRIHODA I RASHODA PREMA IZVORIMA FINANCIRANJA 2025</t>
  </si>
  <si>
    <t>Prihodi županija</t>
  </si>
  <si>
    <t>¸Vlastiti prihodi - korisnici uslug</t>
  </si>
  <si>
    <t>4 Prihodi za posebne namjene</t>
  </si>
  <si>
    <t>Prihodi za posebne namjene HZZO</t>
  </si>
  <si>
    <t>5 Pomoći</t>
  </si>
  <si>
    <t>Prihodi iz državnog proračuna, DEC</t>
  </si>
  <si>
    <t>Pomoći iz inozemstva EU sredstva</t>
  </si>
  <si>
    <t>Tekuće donacije</t>
  </si>
  <si>
    <t>6 Donacije</t>
  </si>
  <si>
    <t>9 Prihod prenešeni višak</t>
  </si>
  <si>
    <t>Preneseni visak prethodnog razdoblja</t>
  </si>
  <si>
    <t>Naziv PRIHODA</t>
  </si>
  <si>
    <t>Rashodi</t>
  </si>
  <si>
    <t>8 Primici od financ imovine i zaduživanja</t>
  </si>
  <si>
    <t xml:space="preserve">Primici od zaduživanja </t>
  </si>
  <si>
    <t xml:space="preserve">PRENESENI VIŠAK/ MANJAK </t>
  </si>
  <si>
    <t>Visak iz prethodnih razdoblja</t>
  </si>
  <si>
    <t>Izvor fin. 92</t>
  </si>
  <si>
    <t>Rashodi za nabavku proizvedene dugt imovine</t>
  </si>
  <si>
    <t>Preneseni višak poslovanja</t>
  </si>
  <si>
    <t>RAČUN PRIHODA I RASHODA</t>
  </si>
  <si>
    <t>Prihodi</t>
  </si>
  <si>
    <t>Plan 2024.</t>
  </si>
  <si>
    <t>Proračun za 2025.</t>
  </si>
  <si>
    <t>Projekcija proračuna
za 2026.</t>
  </si>
  <si>
    <t>7 PRIHODI OD PRODAJE NEFINANCIJSKE IMOVINE</t>
  </si>
  <si>
    <t>9 VISAK POSLOVANJA</t>
  </si>
  <si>
    <t>3 RASHODI  POSLOVANJA</t>
  </si>
  <si>
    <t>4 RASHODI ZA NABAVU NEFINANCIJSKE IMOVINE</t>
  </si>
  <si>
    <t>NETO FINANCIRANJE</t>
  </si>
  <si>
    <t>VIŠAK / MANJAK + NETO FINANCIRANJE</t>
  </si>
  <si>
    <t xml:space="preserve">C) PRENESENI VIŠAK ILI PRENESENI MANJAK </t>
  </si>
  <si>
    <t>PRIJENOS VIŠKA / MANJKA IZ PRETHODNE(IH) GODINE</t>
  </si>
  <si>
    <t>PRIJENOS VIŠKA / MANJKA U SLJEDEĆE RAZDOBLJE</t>
  </si>
  <si>
    <t>VIŠAK / MANJAK + NETO FINANCIRANJE + PRIJENOS VIŠKA / MANJKA IZ PRETHODNE(IH) GODINE - PRIJENOS VIŠKA / MANJKA U SLJEDEĆE RAZDOBLJE</t>
  </si>
  <si>
    <t>D) VIŠEGODIŠNJI PLAN URAVNOTEŽENJA</t>
  </si>
  <si>
    <t>VIŠAK / MANJAK IZ PRETHODNE(IH) GODINE KOJI ĆE SE RASPOREDITI / POKRITI</t>
  </si>
  <si>
    <t>VIŠAK / MANJAK TEKUĆE GODINE</t>
  </si>
  <si>
    <t>I . OPĆI DIO     - A) SAŽETAK RAČUNA PRIHODA I RASHODA</t>
  </si>
  <si>
    <t>Ravnateljica ; Ivana Šimić , dipl.oec  _______________________</t>
  </si>
  <si>
    <t>Izvor fin. 45</t>
  </si>
  <si>
    <t xml:space="preserve">Materijalni rashodi </t>
  </si>
  <si>
    <t>Ravnateljica Ustanove ;</t>
  </si>
  <si>
    <t>Pete izmjene 2025</t>
  </si>
  <si>
    <t xml:space="preserve"> Pete izmjene Financijski plan ZHMZZ 
ZA 2025.</t>
  </si>
  <si>
    <t>Pete izmjene financijskog plan Zavoda za hitnu medicinu za 2025 godinu</t>
  </si>
  <si>
    <t>Peta izmjena 2025</t>
  </si>
  <si>
    <t>Peta izmjena Financijskog plana  Zavoda za hitnu medicinu za 
 2025 godinu</t>
  </si>
  <si>
    <t xml:space="preserve">Pete izmjene Financijskog plana ZHMZZ za 2025. </t>
  </si>
  <si>
    <t>PETE IZMJENE FINANCIJSK PLAN ZAVODA ZA HITNU MEDICINU ZADARSKE ŽUPANIJE
ZA 2025 GODINU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</si>
</sst>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n;[Red]#,##0.00\ _k_n"/>
  </numFmts>
  <fonts count="64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sz val="12"/>
      <color indexed="8"/>
      <name val="Arial"/>
      <family val="2"/>
    </font>
    <font>
      <b/>
      <i/>
      <sz val="10"/>
      <color indexed="8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i/>
      <sz val="10"/>
      <color indexed="8"/>
      <name val="Arial"/>
      <family val="2"/>
    </font>
    <font>
      <i/>
      <sz val="10"/>
      <color theme="1"/>
      <name val="Calibri"/>
      <family val="2"/>
      <charset val="238"/>
      <scheme val="minor"/>
    </font>
    <font>
      <i/>
      <sz val="10"/>
      <color indexed="8"/>
      <name val="Arial"/>
      <family val="2"/>
      <charset val="238"/>
    </font>
    <font>
      <b/>
      <i/>
      <sz val="10"/>
      <color indexed="8"/>
      <name val="Calibri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color indexed="8"/>
      <name val="Calibri"/>
      <family val="2"/>
      <charset val="238"/>
    </font>
    <font>
      <i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i/>
      <sz val="9"/>
      <name val="Arial"/>
      <family val="2"/>
      <charset val="238"/>
    </font>
    <font>
      <b/>
      <i/>
      <sz val="9"/>
      <name val="Arial"/>
      <family val="2"/>
    </font>
    <font>
      <b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indexed="8"/>
      <name val="Calibri"/>
      <family val="2"/>
      <scheme val="minor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 Narrow"/>
      <family val="2"/>
    </font>
    <font>
      <b/>
      <sz val="8"/>
      <name val="Arial Narrow"/>
      <family val="2"/>
    </font>
    <font>
      <b/>
      <sz val="9"/>
      <color indexed="8"/>
      <name val="Arial Narrow"/>
      <family val="2"/>
    </font>
    <font>
      <sz val="9"/>
      <color theme="1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sz val="9"/>
      <color indexed="8"/>
      <name val="Arial Narrow"/>
      <family val="2"/>
    </font>
    <font>
      <b/>
      <sz val="10"/>
      <color theme="1"/>
      <name val="Arial Narrow"/>
      <family val="2"/>
    </font>
    <font>
      <b/>
      <i/>
      <sz val="9"/>
      <color indexed="8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i/>
      <sz val="9"/>
      <color indexed="8"/>
      <name val="Calibri"/>
      <family val="2"/>
      <scheme val="minor"/>
    </font>
    <font>
      <b/>
      <i/>
      <sz val="9"/>
      <name val="Calibri"/>
      <family val="2"/>
      <scheme val="minor"/>
    </font>
    <font>
      <i/>
      <sz val="9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9"/>
      <color indexed="8"/>
      <name val="Arial"/>
      <family val="2"/>
    </font>
    <font>
      <b/>
      <i/>
      <sz val="9"/>
      <color indexed="8"/>
      <name val="Arial"/>
      <family val="2"/>
      <charset val="238"/>
    </font>
    <font>
      <i/>
      <sz val="9"/>
      <name val="Arial"/>
      <family val="2"/>
      <charset val="238"/>
    </font>
    <font>
      <i/>
      <sz val="9"/>
      <color theme="1"/>
      <name val="Calibri"/>
      <family val="2"/>
      <charset val="238"/>
      <scheme val="minor"/>
    </font>
    <font>
      <i/>
      <sz val="9"/>
      <color indexed="8"/>
      <name val="Arial"/>
      <family val="2"/>
      <charset val="238"/>
    </font>
    <font>
      <i/>
      <sz val="9"/>
      <name val="Arial"/>
      <family val="2"/>
    </font>
    <font>
      <b/>
      <i/>
      <sz val="9"/>
      <color indexed="8"/>
      <name val="Arial"/>
      <family val="2"/>
    </font>
    <font>
      <b/>
      <i/>
      <sz val="9"/>
      <color indexed="8"/>
      <name val="Calibri"/>
      <family val="2"/>
      <charset val="238"/>
    </font>
    <font>
      <i/>
      <sz val="9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name val="Arial"/>
      <family val="2"/>
      <charset val="238"/>
    </font>
    <font>
      <b/>
      <sz val="9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31">
    <xf numFmtId="0" fontId="0" fillId="0" borderId="0" xfId="0"/>
    <xf numFmtId="0" fontId="1" fillId="0" borderId="0" xfId="0" applyFont="1" applyAlignment="1">
      <alignment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/>
    <xf numFmtId="0" fontId="7" fillId="0" borderId="0" xfId="0" applyFont="1" applyAlignment="1">
      <alignment horizontal="right" wrapText="1"/>
    </xf>
    <xf numFmtId="0" fontId="9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0" fillId="0" borderId="0" xfId="0" applyFont="1"/>
    <xf numFmtId="0" fontId="11" fillId="0" borderId="0" xfId="0" applyFont="1"/>
    <xf numFmtId="4" fontId="6" fillId="0" borderId="0" xfId="0" applyNumberFormat="1" applyFont="1"/>
    <xf numFmtId="4" fontId="15" fillId="2" borderId="3" xfId="0" applyNumberFormat="1" applyFont="1" applyFill="1" applyBorder="1" applyAlignment="1">
      <alignment horizontal="right"/>
    </xf>
    <xf numFmtId="4" fontId="16" fillId="0" borderId="1" xfId="0" applyNumberFormat="1" applyFont="1" applyBorder="1"/>
    <xf numFmtId="0" fontId="14" fillId="0" borderId="0" xfId="0" applyFont="1"/>
    <xf numFmtId="0" fontId="19" fillId="0" borderId="0" xfId="0" applyFont="1"/>
    <xf numFmtId="0" fontId="17" fillId="0" borderId="0" xfId="0" applyFont="1"/>
    <xf numFmtId="4" fontId="0" fillId="0" borderId="0" xfId="0" applyNumberFormat="1" applyFont="1"/>
    <xf numFmtId="0" fontId="2" fillId="0" borderId="0" xfId="0" applyFont="1" applyAlignment="1">
      <alignment vertical="center" wrapText="1"/>
    </xf>
    <xf numFmtId="4" fontId="3" fillId="0" borderId="0" xfId="0" applyNumberFormat="1" applyFont="1"/>
    <xf numFmtId="4" fontId="13" fillId="2" borderId="0" xfId="0" applyNumberFormat="1" applyFont="1" applyFill="1" applyBorder="1" applyAlignment="1">
      <alignment horizontal="right"/>
    </xf>
    <xf numFmtId="0" fontId="27" fillId="0" borderId="0" xfId="0" applyFont="1" applyAlignment="1">
      <alignment horizontal="center" vertical="center" wrapText="1"/>
    </xf>
    <xf numFmtId="0" fontId="24" fillId="0" borderId="0" xfId="0" applyFont="1"/>
    <xf numFmtId="0" fontId="30" fillId="0" borderId="0" xfId="0" applyFont="1"/>
    <xf numFmtId="0" fontId="32" fillId="0" borderId="4" xfId="0" quotePrefix="1" applyFont="1" applyBorder="1" applyAlignment="1">
      <alignment horizontal="left" wrapText="1"/>
    </xf>
    <xf numFmtId="0" fontId="32" fillId="0" borderId="5" xfId="0" quotePrefix="1" applyFont="1" applyBorder="1" applyAlignment="1">
      <alignment horizontal="left" wrapText="1"/>
    </xf>
    <xf numFmtId="0" fontId="32" fillId="0" borderId="5" xfId="0" quotePrefix="1" applyFont="1" applyBorder="1" applyAlignment="1">
      <alignment horizontal="center" wrapText="1"/>
    </xf>
    <xf numFmtId="0" fontId="32" fillId="0" borderId="5" xfId="0" quotePrefix="1" applyNumberFormat="1" applyFont="1" applyFill="1" applyBorder="1" applyAlignment="1" applyProtection="1">
      <alignment horizontal="left"/>
    </xf>
    <xf numFmtId="0" fontId="32" fillId="5" borderId="1" xfId="0" applyNumberFormat="1" applyFont="1" applyFill="1" applyBorder="1" applyAlignment="1" applyProtection="1">
      <alignment horizontal="center" vertical="center" wrapText="1"/>
    </xf>
    <xf numFmtId="164" fontId="32" fillId="8" borderId="1" xfId="0" applyNumberFormat="1" applyFont="1" applyFill="1" applyBorder="1" applyAlignment="1">
      <alignment horizontal="right"/>
    </xf>
    <xf numFmtId="164" fontId="32" fillId="0" borderId="1" xfId="0" applyNumberFormat="1" applyFont="1" applyFill="1" applyBorder="1" applyAlignment="1">
      <alignment horizontal="right"/>
    </xf>
    <xf numFmtId="164" fontId="34" fillId="8" borderId="4" xfId="0" applyNumberFormat="1" applyFont="1" applyFill="1" applyBorder="1" applyAlignment="1">
      <alignment horizontal="left" vertical="center"/>
    </xf>
    <xf numFmtId="164" fontId="35" fillId="8" borderId="5" xfId="0" applyNumberFormat="1" applyFont="1" applyFill="1" applyBorder="1" applyAlignment="1" applyProtection="1">
      <alignment vertical="center"/>
    </xf>
    <xf numFmtId="164" fontId="32" fillId="0" borderId="1" xfId="0" applyNumberFormat="1" applyFont="1" applyFill="1" applyBorder="1" applyAlignment="1" applyProtection="1">
      <alignment horizontal="right" wrapText="1"/>
    </xf>
    <xf numFmtId="164" fontId="32" fillId="0" borderId="1" xfId="0" applyNumberFormat="1" applyFont="1" applyBorder="1" applyAlignment="1">
      <alignment horizontal="right"/>
    </xf>
    <xf numFmtId="164" fontId="36" fillId="0" borderId="0" xfId="0" applyNumberFormat="1" applyFont="1" applyFill="1" applyBorder="1" applyAlignment="1" applyProtection="1">
      <alignment horizontal="center" vertical="center" wrapText="1"/>
    </xf>
    <xf numFmtId="164" fontId="36" fillId="0" borderId="0" xfId="0" applyNumberFormat="1" applyFont="1" applyFill="1" applyBorder="1" applyAlignment="1" applyProtection="1"/>
    <xf numFmtId="164" fontId="32" fillId="0" borderId="4" xfId="0" quotePrefix="1" applyNumberFormat="1" applyFont="1" applyBorder="1" applyAlignment="1">
      <alignment horizontal="left" wrapText="1"/>
    </xf>
    <xf numFmtId="164" fontId="32" fillId="0" borderId="5" xfId="0" quotePrefix="1" applyNumberFormat="1" applyFont="1" applyBorder="1" applyAlignment="1">
      <alignment horizontal="left" wrapText="1"/>
    </xf>
    <xf numFmtId="164" fontId="32" fillId="0" borderId="5" xfId="0" quotePrefix="1" applyNumberFormat="1" applyFont="1" applyBorder="1" applyAlignment="1">
      <alignment horizontal="center" wrapText="1"/>
    </xf>
    <xf numFmtId="164" fontId="32" fillId="0" borderId="5" xfId="0" quotePrefix="1" applyNumberFormat="1" applyFont="1" applyFill="1" applyBorder="1" applyAlignment="1" applyProtection="1">
      <alignment horizontal="left"/>
    </xf>
    <xf numFmtId="164" fontId="32" fillId="5" borderId="1" xfId="0" applyNumberFormat="1" applyFont="1" applyFill="1" applyBorder="1" applyAlignment="1" applyProtection="1">
      <alignment horizontal="center" vertical="center" wrapText="1"/>
    </xf>
    <xf numFmtId="164" fontId="32" fillId="0" borderId="0" xfId="0" quotePrefix="1" applyNumberFormat="1" applyFont="1" applyFill="1" applyBorder="1" applyAlignment="1" applyProtection="1">
      <alignment horizontal="center" vertical="center" wrapText="1"/>
    </xf>
    <xf numFmtId="164" fontId="34" fillId="9" borderId="4" xfId="0" quotePrefix="1" applyNumberFormat="1" applyFont="1" applyFill="1" applyBorder="1" applyAlignment="1">
      <alignment horizontal="right"/>
    </xf>
    <xf numFmtId="164" fontId="34" fillId="9" borderId="1" xfId="0" applyNumberFormat="1" applyFont="1" applyFill="1" applyBorder="1" applyAlignment="1" applyProtection="1">
      <alignment horizontal="right" wrapText="1"/>
    </xf>
    <xf numFmtId="164" fontId="34" fillId="8" borderId="4" xfId="0" quotePrefix="1" applyNumberFormat="1" applyFont="1" applyFill="1" applyBorder="1" applyAlignment="1">
      <alignment horizontal="right"/>
    </xf>
    <xf numFmtId="164" fontId="34" fillId="8" borderId="1" xfId="0" quotePrefix="1" applyNumberFormat="1" applyFont="1" applyFill="1" applyBorder="1" applyAlignment="1">
      <alignment horizontal="right"/>
    </xf>
    <xf numFmtId="164" fontId="34" fillId="0" borderId="0" xfId="0" quotePrefix="1" applyNumberFormat="1" applyFont="1" applyFill="1" applyBorder="1" applyAlignment="1" applyProtection="1">
      <alignment horizontal="center" vertical="center" wrapText="1"/>
    </xf>
    <xf numFmtId="164" fontId="35" fillId="0" borderId="0" xfId="0" applyNumberFormat="1" applyFont="1" applyFill="1" applyBorder="1" applyAlignment="1" applyProtection="1">
      <alignment horizontal="center" vertical="center" wrapText="1"/>
    </xf>
    <xf numFmtId="164" fontId="35" fillId="0" borderId="0" xfId="0" applyNumberFormat="1" applyFont="1" applyFill="1" applyBorder="1" applyAlignment="1" applyProtection="1"/>
    <xf numFmtId="164" fontId="34" fillId="0" borderId="4" xfId="0" quotePrefix="1" applyNumberFormat="1" applyFont="1" applyBorder="1" applyAlignment="1">
      <alignment horizontal="left" wrapText="1"/>
    </xf>
    <xf numFmtId="164" fontId="34" fillId="0" borderId="5" xfId="0" quotePrefix="1" applyNumberFormat="1" applyFont="1" applyBorder="1" applyAlignment="1">
      <alignment horizontal="left" wrapText="1"/>
    </xf>
    <xf numFmtId="164" fontId="34" fillId="0" borderId="5" xfId="0" quotePrefix="1" applyNumberFormat="1" applyFont="1" applyBorder="1" applyAlignment="1">
      <alignment horizontal="center" wrapText="1"/>
    </xf>
    <xf numFmtId="164" fontId="34" fillId="0" borderId="5" xfId="0" quotePrefix="1" applyNumberFormat="1" applyFont="1" applyFill="1" applyBorder="1" applyAlignment="1" applyProtection="1">
      <alignment horizontal="left"/>
    </xf>
    <xf numFmtId="164" fontId="34" fillId="5" borderId="1" xfId="0" applyNumberFormat="1" applyFont="1" applyFill="1" applyBorder="1" applyAlignment="1" applyProtection="1">
      <alignment horizontal="center" vertical="center" wrapText="1"/>
    </xf>
    <xf numFmtId="164" fontId="32" fillId="8" borderId="4" xfId="0" quotePrefix="1" applyNumberFormat="1" applyFont="1" applyFill="1" applyBorder="1" applyAlignment="1">
      <alignment horizontal="right"/>
    </xf>
    <xf numFmtId="164" fontId="32" fillId="8" borderId="1" xfId="0" quotePrefix="1" applyNumberFormat="1" applyFont="1" applyFill="1" applyBorder="1" applyAlignment="1">
      <alignment horizontal="right"/>
    </xf>
    <xf numFmtId="14" fontId="37" fillId="0" borderId="0" xfId="0" applyNumberFormat="1" applyFont="1"/>
    <xf numFmtId="0" fontId="38" fillId="0" borderId="0" xfId="0" applyFont="1" applyAlignment="1">
      <alignment horizontal="center" wrapText="1"/>
    </xf>
    <xf numFmtId="0" fontId="38" fillId="0" borderId="0" xfId="0" applyFont="1" applyAlignment="1">
      <alignment horizontal="center" vertical="center" wrapText="1"/>
    </xf>
    <xf numFmtId="0" fontId="41" fillId="0" borderId="0" xfId="0" applyFont="1" applyAlignment="1">
      <alignment vertical="center" wrapText="1"/>
    </xf>
    <xf numFmtId="0" fontId="38" fillId="0" borderId="0" xfId="0" applyFont="1" applyAlignment="1">
      <alignment horizontal="right" wrapText="1"/>
    </xf>
    <xf numFmtId="0" fontId="38" fillId="3" borderId="1" xfId="0" applyFont="1" applyFill="1" applyBorder="1" applyAlignment="1">
      <alignment horizontal="center" vertical="center" wrapText="1"/>
    </xf>
    <xf numFmtId="0" fontId="38" fillId="3" borderId="3" xfId="0" applyFont="1" applyFill="1" applyBorder="1" applyAlignment="1">
      <alignment horizontal="center" vertical="center" wrapText="1"/>
    </xf>
    <xf numFmtId="4" fontId="38" fillId="2" borderId="1" xfId="0" applyNumberFormat="1" applyFont="1" applyFill="1" applyBorder="1" applyAlignment="1">
      <alignment horizontal="right"/>
    </xf>
    <xf numFmtId="0" fontId="43" fillId="2" borderId="1" xfId="0" applyFont="1" applyFill="1" applyBorder="1" applyAlignment="1">
      <alignment horizontal="left" vertical="center" wrapText="1"/>
    </xf>
    <xf numFmtId="4" fontId="41" fillId="2" borderId="1" xfId="0" applyNumberFormat="1" applyFont="1" applyFill="1" applyBorder="1" applyAlignment="1">
      <alignment horizontal="right"/>
    </xf>
    <xf numFmtId="0" fontId="44" fillId="0" borderId="1" xfId="0" applyFont="1" applyBorder="1"/>
    <xf numFmtId="4" fontId="40" fillId="0" borderId="1" xfId="0" applyNumberFormat="1" applyFont="1" applyBorder="1"/>
    <xf numFmtId="0" fontId="43" fillId="2" borderId="1" xfId="0" quotePrefix="1" applyFont="1" applyFill="1" applyBorder="1" applyAlignment="1">
      <alignment horizontal="left" vertical="center"/>
    </xf>
    <xf numFmtId="0" fontId="43" fillId="2" borderId="1" xfId="0" applyFont="1" applyFill="1" applyBorder="1" applyAlignment="1">
      <alignment horizontal="left" vertical="center"/>
    </xf>
    <xf numFmtId="4" fontId="38" fillId="2" borderId="3" xfId="0" applyNumberFormat="1" applyFont="1" applyFill="1" applyBorder="1" applyAlignment="1">
      <alignment horizontal="right"/>
    </xf>
    <xf numFmtId="4" fontId="41" fillId="2" borderId="3" xfId="0" applyNumberFormat="1" applyFont="1" applyFill="1" applyBorder="1" applyAlignment="1">
      <alignment horizontal="right"/>
    </xf>
    <xf numFmtId="0" fontId="43" fillId="2" borderId="0" xfId="0" quotePrefix="1" applyFont="1" applyFill="1" applyBorder="1" applyAlignment="1">
      <alignment horizontal="left" vertical="center"/>
    </xf>
    <xf numFmtId="0" fontId="43" fillId="2" borderId="0" xfId="0" applyFont="1" applyFill="1" applyBorder="1" applyAlignment="1">
      <alignment horizontal="left" vertical="center" wrapText="1"/>
    </xf>
    <xf numFmtId="4" fontId="41" fillId="2" borderId="0" xfId="0" applyNumberFormat="1" applyFont="1" applyFill="1" applyBorder="1" applyAlignment="1">
      <alignment horizontal="right"/>
    </xf>
    <xf numFmtId="4" fontId="41" fillId="5" borderId="0" xfId="0" applyNumberFormat="1" applyFont="1" applyFill="1" applyBorder="1" applyAlignment="1">
      <alignment horizontal="right"/>
    </xf>
    <xf numFmtId="0" fontId="42" fillId="2" borderId="0" xfId="0" applyFont="1" applyFill="1" applyBorder="1" applyAlignment="1">
      <alignment horizontal="left" vertical="center" wrapText="1"/>
    </xf>
    <xf numFmtId="4" fontId="41" fillId="2" borderId="0" xfId="0" applyNumberFormat="1" applyFont="1" applyFill="1" applyBorder="1" applyAlignment="1">
      <alignment horizontal="right" wrapText="1"/>
    </xf>
    <xf numFmtId="4" fontId="41" fillId="5" borderId="0" xfId="0" applyNumberFormat="1" applyFont="1" applyFill="1" applyBorder="1" applyAlignment="1">
      <alignment horizontal="right" wrapText="1"/>
    </xf>
    <xf numFmtId="0" fontId="43" fillId="2" borderId="4" xfId="0" quotePrefix="1" applyFont="1" applyFill="1" applyBorder="1" applyAlignment="1">
      <alignment horizontal="left" vertical="center"/>
    </xf>
    <xf numFmtId="0" fontId="38" fillId="0" borderId="0" xfId="0" applyFont="1" applyAlignment="1">
      <alignment horizontal="center" wrapText="1"/>
    </xf>
    <xf numFmtId="4" fontId="38" fillId="5" borderId="1" xfId="0" applyNumberFormat="1" applyFont="1" applyFill="1" applyBorder="1" applyAlignment="1">
      <alignment horizontal="right"/>
    </xf>
    <xf numFmtId="4" fontId="41" fillId="5" borderId="1" xfId="0" applyNumberFormat="1" applyFont="1" applyFill="1" applyBorder="1" applyAlignment="1">
      <alignment horizontal="right"/>
    </xf>
    <xf numFmtId="4" fontId="40" fillId="5" borderId="1" xfId="0" applyNumberFormat="1" applyFont="1" applyFill="1" applyBorder="1"/>
    <xf numFmtId="4" fontId="38" fillId="5" borderId="3" xfId="0" applyNumberFormat="1" applyFont="1" applyFill="1" applyBorder="1" applyAlignment="1">
      <alignment horizontal="right"/>
    </xf>
    <xf numFmtId="4" fontId="41" fillId="5" borderId="3" xfId="0" applyNumberFormat="1" applyFont="1" applyFill="1" applyBorder="1" applyAlignment="1">
      <alignment horizontal="right"/>
    </xf>
    <xf numFmtId="4" fontId="38" fillId="6" borderId="1" xfId="0" applyNumberFormat="1" applyFont="1" applyFill="1" applyBorder="1" applyAlignment="1">
      <alignment horizontal="right"/>
    </xf>
    <xf numFmtId="4" fontId="41" fillId="6" borderId="1" xfId="0" applyNumberFormat="1" applyFont="1" applyFill="1" applyBorder="1" applyAlignment="1">
      <alignment horizontal="right"/>
    </xf>
    <xf numFmtId="4" fontId="40" fillId="6" borderId="1" xfId="0" applyNumberFormat="1" applyFont="1" applyFill="1" applyBorder="1"/>
    <xf numFmtId="4" fontId="38" fillId="6" borderId="3" xfId="0" applyNumberFormat="1" applyFont="1" applyFill="1" applyBorder="1" applyAlignment="1">
      <alignment horizontal="right"/>
    </xf>
    <xf numFmtId="4" fontId="41" fillId="6" borderId="3" xfId="0" applyNumberFormat="1" applyFont="1" applyFill="1" applyBorder="1" applyAlignment="1">
      <alignment horizontal="right"/>
    </xf>
    <xf numFmtId="4" fontId="28" fillId="5" borderId="0" xfId="0" applyNumberFormat="1" applyFont="1" applyFill="1" applyBorder="1" applyAlignment="1">
      <alignment horizontal="right"/>
    </xf>
    <xf numFmtId="4" fontId="46" fillId="5" borderId="1" xfId="0" applyNumberFormat="1" applyFont="1" applyFill="1" applyBorder="1" applyAlignment="1">
      <alignment horizontal="right"/>
    </xf>
    <xf numFmtId="0" fontId="22" fillId="2" borderId="4" xfId="0" applyFont="1" applyFill="1" applyBorder="1" applyAlignment="1">
      <alignment vertical="center" wrapText="1"/>
    </xf>
    <xf numFmtId="0" fontId="21" fillId="2" borderId="4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47" fillId="3" borderId="1" xfId="0" applyFont="1" applyFill="1" applyBorder="1" applyAlignment="1">
      <alignment horizontal="center" vertical="center" wrapText="1"/>
    </xf>
    <xf numFmtId="0" fontId="47" fillId="3" borderId="3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left" vertical="center" wrapText="1"/>
    </xf>
    <xf numFmtId="4" fontId="47" fillId="2" borderId="1" xfId="0" applyNumberFormat="1" applyFont="1" applyFill="1" applyBorder="1" applyAlignment="1">
      <alignment horizontal="right"/>
    </xf>
    <xf numFmtId="4" fontId="47" fillId="6" borderId="1" xfId="0" applyNumberFormat="1" applyFont="1" applyFill="1" applyBorder="1" applyAlignment="1">
      <alignment horizontal="right"/>
    </xf>
    <xf numFmtId="4" fontId="47" fillId="5" borderId="1" xfId="0" applyNumberFormat="1" applyFont="1" applyFill="1" applyBorder="1" applyAlignment="1">
      <alignment horizontal="right"/>
    </xf>
    <xf numFmtId="4" fontId="46" fillId="2" borderId="1" xfId="0" applyNumberFormat="1" applyFont="1" applyFill="1" applyBorder="1" applyAlignment="1">
      <alignment horizontal="right"/>
    </xf>
    <xf numFmtId="4" fontId="46" fillId="6" borderId="1" xfId="0" applyNumberFormat="1" applyFont="1" applyFill="1" applyBorder="1" applyAlignment="1">
      <alignment horizontal="right"/>
    </xf>
    <xf numFmtId="0" fontId="49" fillId="0" borderId="1" xfId="0" applyFont="1" applyBorder="1"/>
    <xf numFmtId="0" fontId="48" fillId="2" borderId="1" xfId="0" applyFont="1" applyFill="1" applyBorder="1" applyAlignment="1">
      <alignment horizontal="left" vertical="center" wrapText="1"/>
    </xf>
    <xf numFmtId="4" fontId="50" fillId="2" borderId="1" xfId="0" applyNumberFormat="1" applyFont="1" applyFill="1" applyBorder="1" applyAlignment="1">
      <alignment horizontal="right"/>
    </xf>
    <xf numFmtId="4" fontId="50" fillId="5" borderId="1" xfId="0" applyNumberFormat="1" applyFont="1" applyFill="1" applyBorder="1" applyAlignment="1">
      <alignment horizontal="right"/>
    </xf>
    <xf numFmtId="4" fontId="50" fillId="6" borderId="1" xfId="0" applyNumberFormat="1" applyFont="1" applyFill="1" applyBorder="1" applyAlignment="1">
      <alignment horizontal="right"/>
    </xf>
    <xf numFmtId="0" fontId="48" fillId="2" borderId="1" xfId="0" quotePrefix="1" applyFont="1" applyFill="1" applyBorder="1" applyAlignment="1">
      <alignment horizontal="left" vertical="center"/>
    </xf>
    <xf numFmtId="0" fontId="21" fillId="2" borderId="1" xfId="0" quotePrefix="1" applyFont="1" applyFill="1" applyBorder="1" applyAlignment="1">
      <alignment horizontal="left" vertical="center"/>
    </xf>
    <xf numFmtId="4" fontId="46" fillId="2" borderId="3" xfId="0" applyNumberFormat="1" applyFont="1" applyFill="1" applyBorder="1" applyAlignment="1">
      <alignment horizontal="right"/>
    </xf>
    <xf numFmtId="4" fontId="47" fillId="2" borderId="3" xfId="0" applyNumberFormat="1" applyFont="1" applyFill="1" applyBorder="1" applyAlignment="1">
      <alignment horizontal="right"/>
    </xf>
    <xf numFmtId="4" fontId="47" fillId="5" borderId="3" xfId="0" applyNumberFormat="1" applyFont="1" applyFill="1" applyBorder="1" applyAlignment="1">
      <alignment horizontal="right"/>
    </xf>
    <xf numFmtId="4" fontId="47" fillId="6" borderId="3" xfId="0" applyNumberFormat="1" applyFont="1" applyFill="1" applyBorder="1" applyAlignment="1">
      <alignment horizontal="right"/>
    </xf>
    <xf numFmtId="4" fontId="50" fillId="2" borderId="3" xfId="0" applyNumberFormat="1" applyFont="1" applyFill="1" applyBorder="1" applyAlignment="1">
      <alignment horizontal="right"/>
    </xf>
    <xf numFmtId="4" fontId="50" fillId="5" borderId="3" xfId="0" applyNumberFormat="1" applyFont="1" applyFill="1" applyBorder="1" applyAlignment="1">
      <alignment horizontal="right"/>
    </xf>
    <xf numFmtId="4" fontId="50" fillId="6" borderId="3" xfId="0" applyNumberFormat="1" applyFont="1" applyFill="1" applyBorder="1" applyAlignment="1">
      <alignment horizontal="right"/>
    </xf>
    <xf numFmtId="4" fontId="52" fillId="2" borderId="3" xfId="0" applyNumberFormat="1" applyFont="1" applyFill="1" applyBorder="1" applyAlignment="1">
      <alignment horizontal="right"/>
    </xf>
    <xf numFmtId="4" fontId="52" fillId="5" borderId="3" xfId="0" applyNumberFormat="1" applyFont="1" applyFill="1" applyBorder="1" applyAlignment="1">
      <alignment horizontal="right"/>
    </xf>
    <xf numFmtId="4" fontId="52" fillId="6" borderId="3" xfId="0" applyNumberFormat="1" applyFont="1" applyFill="1" applyBorder="1" applyAlignment="1">
      <alignment horizontal="right"/>
    </xf>
    <xf numFmtId="4" fontId="46" fillId="6" borderId="3" xfId="0" applyNumberFormat="1" applyFont="1" applyFill="1" applyBorder="1" applyAlignment="1">
      <alignment horizontal="right"/>
    </xf>
    <xf numFmtId="0" fontId="22" fillId="2" borderId="1" xfId="0" quotePrefix="1" applyFont="1" applyFill="1" applyBorder="1" applyAlignment="1">
      <alignment horizontal="left" vertical="center"/>
    </xf>
    <xf numFmtId="0" fontId="48" fillId="2" borderId="4" xfId="0" quotePrefix="1" applyFont="1" applyFill="1" applyBorder="1" applyAlignment="1">
      <alignment horizontal="left" vertical="center"/>
    </xf>
    <xf numFmtId="4" fontId="53" fillId="0" borderId="1" xfId="0" applyNumberFormat="1" applyFont="1" applyBorder="1"/>
    <xf numFmtId="4" fontId="53" fillId="0" borderId="3" xfId="0" applyNumberFormat="1" applyFont="1" applyBorder="1"/>
    <xf numFmtId="0" fontId="21" fillId="2" borderId="0" xfId="0" quotePrefix="1" applyFont="1" applyFill="1" applyAlignment="1">
      <alignment horizontal="left" vertical="center"/>
    </xf>
    <xf numFmtId="0" fontId="21" fillId="2" borderId="0" xfId="0" applyFont="1" applyFill="1" applyAlignment="1">
      <alignment horizontal="left" vertical="center"/>
    </xf>
    <xf numFmtId="4" fontId="47" fillId="2" borderId="0" xfId="0" applyNumberFormat="1" applyFont="1" applyFill="1" applyAlignment="1">
      <alignment horizontal="right"/>
    </xf>
    <xf numFmtId="4" fontId="46" fillId="5" borderId="3" xfId="0" applyNumberFormat="1" applyFont="1" applyFill="1" applyBorder="1" applyAlignment="1">
      <alignment horizontal="right"/>
    </xf>
    <xf numFmtId="0" fontId="21" fillId="2" borderId="1" xfId="0" applyFont="1" applyFill="1" applyBorder="1" applyAlignment="1">
      <alignment horizontal="left" vertical="center"/>
    </xf>
    <xf numFmtId="0" fontId="22" fillId="2" borderId="1" xfId="0" applyFont="1" applyFill="1" applyBorder="1" applyAlignment="1">
      <alignment horizontal="left" vertical="center" wrapText="1"/>
    </xf>
    <xf numFmtId="4" fontId="52" fillId="2" borderId="1" xfId="0" applyNumberFormat="1" applyFont="1" applyFill="1" applyBorder="1" applyAlignment="1">
      <alignment horizontal="right"/>
    </xf>
    <xf numFmtId="4" fontId="52" fillId="5" borderId="1" xfId="0" applyNumberFormat="1" applyFont="1" applyFill="1" applyBorder="1" applyAlignment="1">
      <alignment horizontal="right"/>
    </xf>
    <xf numFmtId="4" fontId="52" fillId="6" borderId="1" xfId="0" applyNumberFormat="1" applyFont="1" applyFill="1" applyBorder="1" applyAlignment="1">
      <alignment horizontal="right"/>
    </xf>
    <xf numFmtId="4" fontId="53" fillId="5" borderId="1" xfId="0" applyNumberFormat="1" applyFont="1" applyFill="1" applyBorder="1"/>
    <xf numFmtId="4" fontId="53" fillId="6" borderId="1" xfId="0" applyNumberFormat="1" applyFont="1" applyFill="1" applyBorder="1"/>
    <xf numFmtId="0" fontId="24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4" fontId="18" fillId="0" borderId="1" xfId="0" applyNumberFormat="1" applyFont="1" applyBorder="1"/>
    <xf numFmtId="4" fontId="18" fillId="0" borderId="3" xfId="0" applyNumberFormat="1" applyFont="1" applyBorder="1"/>
    <xf numFmtId="0" fontId="56" fillId="3" borderId="1" xfId="0" applyFont="1" applyFill="1" applyBorder="1" applyAlignment="1">
      <alignment horizontal="center" vertical="center" wrapText="1"/>
    </xf>
    <xf numFmtId="0" fontId="56" fillId="3" borderId="3" xfId="0" applyFont="1" applyFill="1" applyBorder="1" applyAlignment="1">
      <alignment horizontal="center" vertical="center" wrapText="1"/>
    </xf>
    <xf numFmtId="39" fontId="52" fillId="2" borderId="1" xfId="0" applyNumberFormat="1" applyFont="1" applyFill="1" applyBorder="1" applyAlignment="1">
      <alignment horizontal="right"/>
    </xf>
    <xf numFmtId="39" fontId="52" fillId="7" borderId="1" xfId="0" applyNumberFormat="1" applyFont="1" applyFill="1" applyBorder="1" applyAlignment="1">
      <alignment horizontal="right"/>
    </xf>
    <xf numFmtId="0" fontId="51" fillId="2" borderId="1" xfId="0" applyFont="1" applyFill="1" applyBorder="1" applyAlignment="1">
      <alignment horizontal="left" vertical="center" wrapText="1"/>
    </xf>
    <xf numFmtId="39" fontId="46" fillId="2" borderId="1" xfId="0" applyNumberFormat="1" applyFont="1" applyFill="1" applyBorder="1" applyAlignment="1">
      <alignment horizontal="right"/>
    </xf>
    <xf numFmtId="39" fontId="46" fillId="7" borderId="1" xfId="0" applyNumberFormat="1" applyFont="1" applyFill="1" applyBorder="1" applyAlignment="1">
      <alignment horizontal="right"/>
    </xf>
    <xf numFmtId="0" fontId="51" fillId="2" borderId="1" xfId="0" quotePrefix="1" applyFont="1" applyFill="1" applyBorder="1" applyAlignment="1">
      <alignment horizontal="left" vertical="center"/>
    </xf>
    <xf numFmtId="0" fontId="51" fillId="2" borderId="1" xfId="0" quotePrefix="1" applyFont="1" applyFill="1" applyBorder="1" applyAlignment="1">
      <alignment horizontal="left" vertical="center" wrapText="1"/>
    </xf>
    <xf numFmtId="0" fontId="22" fillId="2" borderId="1" xfId="0" applyFont="1" applyFill="1" applyBorder="1" applyAlignment="1">
      <alignment horizontal="left" vertical="center"/>
    </xf>
    <xf numFmtId="0" fontId="22" fillId="2" borderId="1" xfId="0" applyFont="1" applyFill="1" applyBorder="1" applyAlignment="1">
      <alignment vertical="center" wrapText="1"/>
    </xf>
    <xf numFmtId="0" fontId="51" fillId="2" borderId="1" xfId="0" applyFont="1" applyFill="1" applyBorder="1" applyAlignment="1">
      <alignment vertical="center" wrapText="1"/>
    </xf>
    <xf numFmtId="14" fontId="56" fillId="0" borderId="0" xfId="0" applyNumberFormat="1" applyFont="1" applyAlignment="1">
      <alignment horizontal="center" vertical="center" wrapText="1"/>
    </xf>
    <xf numFmtId="0" fontId="56" fillId="0" borderId="0" xfId="0" applyFont="1" applyAlignment="1">
      <alignment horizontal="center" vertical="center" wrapText="1"/>
    </xf>
    <xf numFmtId="0" fontId="58" fillId="2" borderId="1" xfId="0" applyFont="1" applyFill="1" applyBorder="1" applyAlignment="1">
      <alignment horizontal="left" wrapText="1"/>
    </xf>
    <xf numFmtId="4" fontId="56" fillId="2" borderId="3" xfId="0" applyNumberFormat="1" applyFont="1" applyFill="1" applyBorder="1" applyAlignment="1">
      <alignment horizontal="right"/>
    </xf>
    <xf numFmtId="4" fontId="56" fillId="5" borderId="3" xfId="0" applyNumberFormat="1" applyFont="1" applyFill="1" applyBorder="1" applyAlignment="1">
      <alignment horizontal="right"/>
    </xf>
    <xf numFmtId="4" fontId="56" fillId="6" borderId="3" xfId="0" applyNumberFormat="1" applyFont="1" applyFill="1" applyBorder="1" applyAlignment="1">
      <alignment horizontal="right"/>
    </xf>
    <xf numFmtId="0" fontId="58" fillId="4" borderId="1" xfId="0" applyFont="1" applyFill="1" applyBorder="1" applyAlignment="1">
      <alignment horizontal="left" wrapText="1"/>
    </xf>
    <xf numFmtId="4" fontId="59" fillId="4" borderId="3" xfId="0" applyNumberFormat="1" applyFont="1" applyFill="1" applyBorder="1" applyAlignment="1">
      <alignment horizontal="right"/>
    </xf>
    <xf numFmtId="0" fontId="58" fillId="2" borderId="1" xfId="0" quotePrefix="1" applyFont="1" applyFill="1" applyBorder="1" applyAlignment="1">
      <alignment horizontal="left"/>
    </xf>
    <xf numFmtId="4" fontId="59" fillId="2" borderId="1" xfId="0" applyNumberFormat="1" applyFont="1" applyFill="1" applyBorder="1" applyAlignment="1">
      <alignment horizontal="right"/>
    </xf>
    <xf numFmtId="4" fontId="59" fillId="5" borderId="1" xfId="0" applyNumberFormat="1" applyFont="1" applyFill="1" applyBorder="1" applyAlignment="1">
      <alignment horizontal="right"/>
    </xf>
    <xf numFmtId="4" fontId="59" fillId="6" borderId="1" xfId="0" applyNumberFormat="1" applyFont="1" applyFill="1" applyBorder="1" applyAlignment="1">
      <alignment horizontal="right"/>
    </xf>
    <xf numFmtId="0" fontId="61" fillId="2" borderId="1" xfId="0" quotePrefix="1" applyFont="1" applyFill="1" applyBorder="1" applyAlignment="1">
      <alignment horizontal="left"/>
    </xf>
    <xf numFmtId="4" fontId="62" fillId="2" borderId="1" xfId="0" applyNumberFormat="1" applyFont="1" applyFill="1" applyBorder="1" applyAlignment="1">
      <alignment horizontal="right"/>
    </xf>
    <xf numFmtId="4" fontId="62" fillId="5" borderId="1" xfId="0" applyNumberFormat="1" applyFont="1" applyFill="1" applyBorder="1" applyAlignment="1">
      <alignment horizontal="right"/>
    </xf>
    <xf numFmtId="4" fontId="62" fillId="6" borderId="1" xfId="0" applyNumberFormat="1" applyFont="1" applyFill="1" applyBorder="1" applyAlignment="1">
      <alignment horizontal="right"/>
    </xf>
    <xf numFmtId="4" fontId="57" fillId="2" borderId="1" xfId="0" applyNumberFormat="1" applyFont="1" applyFill="1" applyBorder="1" applyAlignment="1">
      <alignment horizontal="right"/>
    </xf>
    <xf numFmtId="4" fontId="62" fillId="2" borderId="3" xfId="0" applyNumberFormat="1" applyFont="1" applyFill="1" applyBorder="1" applyAlignment="1">
      <alignment horizontal="right"/>
    </xf>
    <xf numFmtId="4" fontId="62" fillId="5" borderId="3" xfId="0" applyNumberFormat="1" applyFont="1" applyFill="1" applyBorder="1" applyAlignment="1">
      <alignment horizontal="right"/>
    </xf>
    <xf numFmtId="4" fontId="62" fillId="6" borderId="3" xfId="0" applyNumberFormat="1" applyFont="1" applyFill="1" applyBorder="1" applyAlignment="1">
      <alignment horizontal="right"/>
    </xf>
    <xf numFmtId="0" fontId="60" fillId="2" borderId="1" xfId="0" quotePrefix="1" applyFont="1" applyFill="1" applyBorder="1" applyAlignment="1">
      <alignment horizontal="left"/>
    </xf>
    <xf numFmtId="4" fontId="57" fillId="2" borderId="3" xfId="0" applyNumberFormat="1" applyFont="1" applyFill="1" applyBorder="1" applyAlignment="1">
      <alignment horizontal="right"/>
    </xf>
    <xf numFmtId="4" fontId="57" fillId="5" borderId="3" xfId="0" applyNumberFormat="1" applyFont="1" applyFill="1" applyBorder="1" applyAlignment="1">
      <alignment horizontal="right"/>
    </xf>
    <xf numFmtId="4" fontId="57" fillId="6" borderId="3" xfId="0" applyNumberFormat="1" applyFont="1" applyFill="1" applyBorder="1" applyAlignment="1">
      <alignment horizontal="right"/>
    </xf>
    <xf numFmtId="0" fontId="60" fillId="2" borderId="4" xfId="0" quotePrefix="1" applyFont="1" applyFill="1" applyBorder="1" applyAlignment="1">
      <alignment horizontal="left" wrapText="1"/>
    </xf>
    <xf numFmtId="0" fontId="61" fillId="2" borderId="4" xfId="0" quotePrefix="1" applyFont="1" applyFill="1" applyBorder="1" applyAlignment="1">
      <alignment horizontal="left" wrapText="1"/>
    </xf>
    <xf numFmtId="0" fontId="58" fillId="5" borderId="4" xfId="0" applyFont="1" applyFill="1" applyBorder="1" applyAlignment="1">
      <alignment horizontal="left" wrapText="1"/>
    </xf>
    <xf numFmtId="4" fontId="59" fillId="5" borderId="3" xfId="0" applyNumberFormat="1" applyFont="1" applyFill="1" applyBorder="1" applyAlignment="1">
      <alignment horizontal="right"/>
    </xf>
    <xf numFmtId="4" fontId="59" fillId="6" borderId="3" xfId="0" applyNumberFormat="1" applyFont="1" applyFill="1" applyBorder="1" applyAlignment="1">
      <alignment horizontal="right"/>
    </xf>
    <xf numFmtId="0" fontId="61" fillId="5" borderId="4" xfId="0" applyFont="1" applyFill="1" applyBorder="1" applyAlignment="1">
      <alignment horizontal="left" wrapText="1"/>
    </xf>
    <xf numFmtId="0" fontId="22" fillId="2" borderId="4" xfId="0" quotePrefix="1" applyFont="1" applyFill="1" applyBorder="1" applyAlignment="1">
      <alignment horizontal="left" wrapText="1"/>
    </xf>
    <xf numFmtId="4" fontId="59" fillId="2" borderId="3" xfId="0" applyNumberFormat="1" applyFont="1" applyFill="1" applyBorder="1" applyAlignment="1">
      <alignment horizontal="right"/>
    </xf>
    <xf numFmtId="0" fontId="60" fillId="4" borderId="4" xfId="0" quotePrefix="1" applyFont="1" applyFill="1" applyBorder="1" applyAlignment="1">
      <alignment horizontal="left" wrapText="1"/>
    </xf>
    <xf numFmtId="4" fontId="56" fillId="4" borderId="3" xfId="0" applyNumberFormat="1" applyFont="1" applyFill="1" applyBorder="1" applyAlignment="1">
      <alignment horizontal="right"/>
    </xf>
    <xf numFmtId="0" fontId="60" fillId="2" borderId="4" xfId="0" quotePrefix="1" applyFont="1" applyFill="1" applyBorder="1" applyAlignment="1">
      <alignment horizontal="left" shrinkToFit="1"/>
    </xf>
    <xf numFmtId="0" fontId="63" fillId="2" borderId="4" xfId="0" quotePrefix="1" applyFont="1" applyFill="1" applyBorder="1" applyAlignment="1">
      <alignment horizontal="left" wrapText="1"/>
    </xf>
    <xf numFmtId="0" fontId="58" fillId="2" borderId="4" xfId="0" quotePrefix="1" applyFont="1" applyFill="1" applyBorder="1" applyAlignment="1">
      <alignment horizontal="left" wrapText="1"/>
    </xf>
    <xf numFmtId="0" fontId="58" fillId="2" borderId="1" xfId="0" quotePrefix="1" applyFont="1" applyFill="1" applyBorder="1" applyAlignment="1">
      <alignment horizontal="left" wrapText="1"/>
    </xf>
    <xf numFmtId="0" fontId="63" fillId="2" borderId="1" xfId="0" quotePrefix="1" applyFont="1" applyFill="1" applyBorder="1" applyAlignment="1">
      <alignment horizontal="left" wrapText="1"/>
    </xf>
    <xf numFmtId="0" fontId="60" fillId="2" borderId="1" xfId="0" quotePrefix="1" applyFont="1" applyFill="1" applyBorder="1" applyAlignment="1">
      <alignment horizontal="left" wrapText="1"/>
    </xf>
    <xf numFmtId="0" fontId="58" fillId="4" borderId="1" xfId="0" quotePrefix="1" applyFont="1" applyFill="1" applyBorder="1" applyAlignment="1">
      <alignment horizontal="left" wrapText="1"/>
    </xf>
    <xf numFmtId="0" fontId="61" fillId="2" borderId="1" xfId="0" quotePrefix="1" applyFont="1" applyFill="1" applyBorder="1" applyAlignment="1">
      <alignment horizontal="left" wrapText="1"/>
    </xf>
    <xf numFmtId="0" fontId="60" fillId="4" borderId="1" xfId="0" quotePrefix="1" applyFont="1" applyFill="1" applyBorder="1" applyAlignment="1">
      <alignment horizontal="left" wrapText="1"/>
    </xf>
    <xf numFmtId="0" fontId="20" fillId="0" borderId="0" xfId="0" applyFont="1"/>
    <xf numFmtId="0" fontId="28" fillId="0" borderId="0" xfId="0" applyFont="1" applyAlignment="1">
      <alignment horizontal="center" vertical="center"/>
    </xf>
    <xf numFmtId="164" fontId="34" fillId="0" borderId="4" xfId="0" quotePrefix="1" applyNumberFormat="1" applyFont="1" applyBorder="1" applyAlignment="1">
      <alignment horizontal="left" vertical="center"/>
    </xf>
    <xf numFmtId="164" fontId="35" fillId="0" borderId="5" xfId="0" applyNumberFormat="1" applyFont="1" applyFill="1" applyBorder="1" applyAlignment="1" applyProtection="1">
      <alignment vertical="center"/>
    </xf>
    <xf numFmtId="0" fontId="32" fillId="0" borderId="0" xfId="0" applyNumberFormat="1" applyFont="1" applyFill="1" applyBorder="1" applyAlignment="1" applyProtection="1">
      <alignment horizontal="center" vertical="center" wrapText="1"/>
    </xf>
    <xf numFmtId="0" fontId="33" fillId="0" borderId="0" xfId="0" applyFont="1" applyAlignment="1">
      <alignment wrapText="1"/>
    </xf>
    <xf numFmtId="164" fontId="34" fillId="8" borderId="4" xfId="0" applyNumberFormat="1" applyFont="1" applyFill="1" applyBorder="1" applyAlignment="1" applyProtection="1">
      <alignment horizontal="left" vertical="center" wrapText="1"/>
    </xf>
    <xf numFmtId="164" fontId="35" fillId="8" borderId="5" xfId="0" applyNumberFormat="1" applyFont="1" applyFill="1" applyBorder="1" applyAlignment="1" applyProtection="1">
      <alignment vertical="center" wrapText="1"/>
    </xf>
    <xf numFmtId="164" fontId="35" fillId="8" borderId="5" xfId="0" applyNumberFormat="1" applyFont="1" applyFill="1" applyBorder="1" applyAlignment="1" applyProtection="1">
      <alignment vertical="center"/>
    </xf>
    <xf numFmtId="164" fontId="34" fillId="0" borderId="4" xfId="0" applyNumberFormat="1" applyFont="1" applyFill="1" applyBorder="1" applyAlignment="1" applyProtection="1">
      <alignment horizontal="left" vertical="center" wrapText="1"/>
    </xf>
    <xf numFmtId="164" fontId="35" fillId="0" borderId="5" xfId="0" applyNumberFormat="1" applyFont="1" applyFill="1" applyBorder="1" applyAlignment="1" applyProtection="1">
      <alignment vertical="center" wrapText="1"/>
    </xf>
    <xf numFmtId="164" fontId="34" fillId="0" borderId="4" xfId="0" quotePrefix="1" applyNumberFormat="1" applyFont="1" applyFill="1" applyBorder="1" applyAlignment="1">
      <alignment horizontal="left" vertical="center"/>
    </xf>
    <xf numFmtId="164" fontId="34" fillId="0" borderId="4" xfId="0" quotePrefix="1" applyNumberFormat="1" applyFont="1" applyFill="1" applyBorder="1" applyAlignment="1" applyProtection="1">
      <alignment horizontal="left" vertical="center" wrapText="1"/>
    </xf>
    <xf numFmtId="164" fontId="34" fillId="8" borderId="4" xfId="0" quotePrefix="1" applyNumberFormat="1" applyFont="1" applyFill="1" applyBorder="1" applyAlignment="1" applyProtection="1">
      <alignment horizontal="left" vertical="center" wrapText="1"/>
    </xf>
    <xf numFmtId="164" fontId="32" fillId="0" borderId="6" xfId="0" applyNumberFormat="1" applyFont="1" applyFill="1" applyBorder="1" applyAlignment="1" applyProtection="1">
      <alignment horizontal="center" vertical="center" wrapText="1"/>
    </xf>
    <xf numFmtId="164" fontId="32" fillId="0" borderId="0" xfId="0" applyNumberFormat="1" applyFont="1" applyFill="1" applyBorder="1" applyAlignment="1" applyProtection="1">
      <alignment horizontal="center" vertical="center" wrapText="1"/>
    </xf>
    <xf numFmtId="164" fontId="33" fillId="0" borderId="0" xfId="0" applyNumberFormat="1" applyFont="1" applyAlignment="1">
      <alignment wrapText="1"/>
    </xf>
    <xf numFmtId="164" fontId="34" fillId="9" borderId="4" xfId="0" applyNumberFormat="1" applyFont="1" applyFill="1" applyBorder="1" applyAlignment="1" applyProtection="1">
      <alignment horizontal="left" vertical="center" wrapText="1"/>
    </xf>
    <xf numFmtId="164" fontId="34" fillId="9" borderId="5" xfId="0" applyNumberFormat="1" applyFont="1" applyFill="1" applyBorder="1" applyAlignment="1" applyProtection="1">
      <alignment horizontal="left" vertical="center" wrapText="1"/>
    </xf>
    <xf numFmtId="164" fontId="34" fillId="9" borderId="3" xfId="0" applyNumberFormat="1" applyFont="1" applyFill="1" applyBorder="1" applyAlignment="1" applyProtection="1">
      <alignment horizontal="left" vertical="center" wrapText="1"/>
    </xf>
    <xf numFmtId="164" fontId="31" fillId="8" borderId="4" xfId="0" applyNumberFormat="1" applyFont="1" applyFill="1" applyBorder="1" applyAlignment="1" applyProtection="1">
      <alignment horizontal="left" vertical="center" wrapText="1"/>
    </xf>
    <xf numFmtId="164" fontId="31" fillId="8" borderId="5" xfId="0" applyNumberFormat="1" applyFont="1" applyFill="1" applyBorder="1" applyAlignment="1" applyProtection="1">
      <alignment horizontal="left" vertical="center" wrapText="1"/>
    </xf>
    <xf numFmtId="164" fontId="31" fillId="8" borderId="3" xfId="0" applyNumberFormat="1" applyFont="1" applyFill="1" applyBorder="1" applyAlignment="1" applyProtection="1">
      <alignment horizontal="left" vertical="center" wrapText="1"/>
    </xf>
    <xf numFmtId="164" fontId="34" fillId="0" borderId="0" xfId="0" applyNumberFormat="1" applyFont="1" applyFill="1" applyBorder="1" applyAlignment="1" applyProtection="1">
      <alignment horizontal="center" vertical="center" wrapText="1"/>
    </xf>
    <xf numFmtId="164" fontId="33" fillId="0" borderId="5" xfId="0" applyNumberFormat="1" applyFont="1" applyBorder="1" applyAlignment="1">
      <alignment horizontal="left" vertical="center" wrapText="1"/>
    </xf>
    <xf numFmtId="164" fontId="33" fillId="0" borderId="3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14" fontId="8" fillId="0" borderId="0" xfId="0" applyNumberFormat="1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53" fillId="0" borderId="4" xfId="0" applyFont="1" applyBorder="1" applyAlignment="1">
      <alignment horizontal="left"/>
    </xf>
    <xf numFmtId="0" fontId="53" fillId="0" borderId="5" xfId="0" applyFont="1" applyBorder="1" applyAlignment="1">
      <alignment horizontal="left"/>
    </xf>
    <xf numFmtId="0" fontId="53" fillId="0" borderId="3" xfId="0" applyFont="1" applyBorder="1" applyAlignment="1">
      <alignment horizontal="left"/>
    </xf>
    <xf numFmtId="0" fontId="48" fillId="2" borderId="4" xfId="0" applyFont="1" applyFill="1" applyBorder="1" applyAlignment="1">
      <alignment horizontal="left" vertical="center" wrapText="1"/>
    </xf>
    <xf numFmtId="0" fontId="20" fillId="0" borderId="3" xfId="0" applyFont="1" applyBorder="1" applyAlignment="1">
      <alignment horizontal="left" vertical="center" wrapText="1"/>
    </xf>
    <xf numFmtId="0" fontId="21" fillId="2" borderId="4" xfId="0" applyFont="1" applyFill="1" applyBorder="1" applyAlignment="1">
      <alignment horizontal="left" vertical="center" wrapText="1"/>
    </xf>
    <xf numFmtId="0" fontId="21" fillId="2" borderId="4" xfId="0" applyFont="1" applyFill="1" applyBorder="1" applyAlignment="1">
      <alignment horizontal="left" vertical="center"/>
    </xf>
    <xf numFmtId="0" fontId="20" fillId="0" borderId="3" xfId="0" applyFont="1" applyBorder="1" applyAlignment="1">
      <alignment horizontal="left" vertical="center"/>
    </xf>
    <xf numFmtId="0" fontId="48" fillId="2" borderId="4" xfId="0" quotePrefix="1" applyFont="1" applyFill="1" applyBorder="1" applyAlignment="1">
      <alignment horizontal="left" vertical="center"/>
    </xf>
    <xf numFmtId="0" fontId="49" fillId="0" borderId="5" xfId="0" applyFont="1" applyBorder="1" applyAlignment="1">
      <alignment horizontal="left"/>
    </xf>
    <xf numFmtId="0" fontId="49" fillId="0" borderId="3" xfId="0" applyFont="1" applyBorder="1" applyAlignment="1">
      <alignment horizontal="left"/>
    </xf>
    <xf numFmtId="0" fontId="22" fillId="2" borderId="4" xfId="0" applyFont="1" applyFill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0" fontId="21" fillId="2" borderId="5" xfId="0" applyFont="1" applyFill="1" applyBorder="1" applyAlignment="1">
      <alignment horizontal="left" vertical="center" wrapText="1"/>
    </xf>
    <xf numFmtId="0" fontId="51" fillId="2" borderId="4" xfId="0" applyFont="1" applyFill="1" applyBorder="1" applyAlignment="1">
      <alignment vertical="center" wrapText="1"/>
    </xf>
    <xf numFmtId="0" fontId="51" fillId="2" borderId="4" xfId="0" quotePrefix="1" applyFont="1" applyFill="1" applyBorder="1" applyAlignment="1">
      <alignment horizontal="left" vertical="center" wrapText="1"/>
    </xf>
    <xf numFmtId="0" fontId="22" fillId="2" borderId="4" xfId="0" quotePrefix="1" applyFont="1" applyFill="1" applyBorder="1" applyAlignment="1">
      <alignment horizontal="left" vertical="center"/>
    </xf>
    <xf numFmtId="0" fontId="51" fillId="2" borderId="4" xfId="0" applyFont="1" applyFill="1" applyBorder="1" applyAlignment="1">
      <alignment horizontal="left" vertical="center" wrapText="1"/>
    </xf>
    <xf numFmtId="0" fontId="47" fillId="3" borderId="4" xfId="0" applyFont="1" applyFill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48" fillId="2" borderId="4" xfId="0" applyFont="1" applyFill="1" applyBorder="1" applyAlignment="1">
      <alignment horizontal="left" vertical="center"/>
    </xf>
    <xf numFmtId="0" fontId="22" fillId="2" borderId="4" xfId="0" applyFont="1" applyFill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/>
    </xf>
    <xf numFmtId="0" fontId="47" fillId="0" borderId="0" xfId="0" applyFont="1" applyAlignment="1">
      <alignment horizontal="center" vertical="center" wrapText="1"/>
    </xf>
    <xf numFmtId="0" fontId="54" fillId="0" borderId="0" xfId="0" applyFont="1" applyAlignment="1">
      <alignment vertical="center" wrapText="1"/>
    </xf>
    <xf numFmtId="0" fontId="42" fillId="2" borderId="4" xfId="0" applyFont="1" applyFill="1" applyBorder="1" applyAlignment="1">
      <alignment horizontal="left" vertical="center" wrapText="1"/>
    </xf>
    <xf numFmtId="0" fontId="39" fillId="0" borderId="3" xfId="0" applyFont="1" applyBorder="1" applyAlignment="1">
      <alignment horizontal="left" vertical="center"/>
    </xf>
    <xf numFmtId="0" fontId="42" fillId="2" borderId="4" xfId="0" quotePrefix="1" applyFont="1" applyFill="1" applyBorder="1" applyAlignment="1">
      <alignment horizontal="left" vertical="center"/>
    </xf>
    <xf numFmtId="0" fontId="45" fillId="0" borderId="3" xfId="0" applyFont="1" applyBorder="1" applyAlignment="1">
      <alignment horizontal="left" vertical="center"/>
    </xf>
    <xf numFmtId="0" fontId="27" fillId="0" borderId="0" xfId="0" applyFont="1" applyAlignment="1">
      <alignment horizontal="center" wrapText="1"/>
    </xf>
    <xf numFmtId="0" fontId="40" fillId="0" borderId="2" xfId="0" applyFont="1" applyBorder="1" applyAlignment="1">
      <alignment horizontal="left" vertical="center" wrapText="1"/>
    </xf>
    <xf numFmtId="14" fontId="38" fillId="0" borderId="0" xfId="0" applyNumberFormat="1" applyFont="1" applyAlignment="1">
      <alignment horizontal="left" wrapText="1"/>
    </xf>
    <xf numFmtId="0" fontId="39" fillId="0" borderId="0" xfId="0" applyFont="1" applyAlignment="1">
      <alignment horizontal="left" wrapText="1"/>
    </xf>
    <xf numFmtId="0" fontId="38" fillId="0" borderId="0" xfId="0" applyFont="1" applyAlignment="1">
      <alignment horizontal="center" wrapText="1"/>
    </xf>
    <xf numFmtId="0" fontId="40" fillId="0" borderId="4" xfId="0" applyFont="1" applyBorder="1" applyAlignment="1">
      <alignment wrapText="1"/>
    </xf>
    <xf numFmtId="0" fontId="45" fillId="0" borderId="3" xfId="0" applyFont="1" applyBorder="1" applyAlignment="1">
      <alignment wrapText="1"/>
    </xf>
    <xf numFmtId="0" fontId="39" fillId="0" borderId="3" xfId="0" applyFont="1" applyBorder="1" applyAlignment="1">
      <alignment horizontal="left" vertical="center" wrapText="1"/>
    </xf>
    <xf numFmtId="0" fontId="27" fillId="0" borderId="0" xfId="0" applyFont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9" fillId="0" borderId="0" xfId="0" applyFont="1" applyAlignment="1">
      <alignment vertical="center" wrapText="1"/>
    </xf>
    <xf numFmtId="0" fontId="55" fillId="0" borderId="0" xfId="0" applyFont="1" applyAlignment="1">
      <alignment wrapText="1"/>
    </xf>
    <xf numFmtId="0" fontId="55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/>
    </xf>
    <xf numFmtId="39" fontId="46" fillId="2" borderId="4" xfId="0" applyNumberFormat="1" applyFont="1" applyFill="1" applyBorder="1" applyAlignment="1">
      <alignment horizontal="right" wrapText="1"/>
    </xf>
    <xf numFmtId="0" fontId="20" fillId="0" borderId="5" xfId="0" applyFont="1" applyBorder="1" applyAlignment="1">
      <alignment horizontal="right" wrapText="1"/>
    </xf>
    <xf numFmtId="0" fontId="20" fillId="0" borderId="3" xfId="0" applyFont="1" applyBorder="1" applyAlignment="1">
      <alignment horizontal="right" wrapText="1"/>
    </xf>
    <xf numFmtId="39" fontId="52" fillId="2" borderId="4" xfId="0" applyNumberFormat="1" applyFont="1" applyFill="1" applyBorder="1" applyAlignment="1">
      <alignment horizontal="right" wrapText="1"/>
    </xf>
    <xf numFmtId="39" fontId="46" fillId="2" borderId="5" xfId="0" applyNumberFormat="1" applyFont="1" applyFill="1" applyBorder="1" applyAlignment="1">
      <alignment horizontal="right" wrapText="1"/>
    </xf>
    <xf numFmtId="39" fontId="46" fillId="2" borderId="3" xfId="0" applyNumberFormat="1" applyFont="1" applyFill="1" applyBorder="1" applyAlignment="1">
      <alignment horizontal="right" wrapText="1"/>
    </xf>
    <xf numFmtId="0" fontId="28" fillId="0" borderId="0" xfId="0" applyFont="1" applyAlignment="1">
      <alignment horizontal="center" vertical="center"/>
    </xf>
    <xf numFmtId="0" fontId="56" fillId="3" borderId="4" xfId="0" applyFont="1" applyFill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39" fontId="52" fillId="2" borderId="5" xfId="0" applyNumberFormat="1" applyFont="1" applyFill="1" applyBorder="1" applyAlignment="1">
      <alignment horizontal="right" wrapText="1"/>
    </xf>
    <xf numFmtId="39" fontId="52" fillId="2" borderId="3" xfId="0" applyNumberFormat="1" applyFont="1" applyFill="1" applyBorder="1" applyAlignment="1">
      <alignment horizontal="right" wrapText="1"/>
    </xf>
    <xf numFmtId="0" fontId="58" fillId="2" borderId="4" xfId="0" applyFont="1" applyFill="1" applyBorder="1" applyAlignment="1">
      <alignment horizontal="left" wrapText="1"/>
    </xf>
    <xf numFmtId="0" fontId="20" fillId="0" borderId="5" xfId="0" applyFont="1" applyBorder="1" applyAlignment="1">
      <alignment horizontal="left" wrapText="1"/>
    </xf>
    <xf numFmtId="0" fontId="20" fillId="0" borderId="3" xfId="0" applyFont="1" applyBorder="1" applyAlignment="1">
      <alignment horizontal="left" wrapText="1"/>
    </xf>
    <xf numFmtId="0" fontId="63" fillId="2" borderId="4" xfId="0" applyFont="1" applyFill="1" applyBorder="1" applyAlignment="1">
      <alignment horizontal="left" wrapText="1"/>
    </xf>
    <xf numFmtId="0" fontId="23" fillId="0" borderId="5" xfId="0" applyFont="1" applyBorder="1" applyAlignment="1">
      <alignment horizontal="left" wrapText="1"/>
    </xf>
    <xf numFmtId="0" fontId="23" fillId="0" borderId="3" xfId="0" applyFont="1" applyBorder="1" applyAlignment="1">
      <alignment horizontal="left" wrapText="1"/>
    </xf>
    <xf numFmtId="0" fontId="63" fillId="5" borderId="4" xfId="0" applyFont="1" applyFill="1" applyBorder="1" applyAlignment="1">
      <alignment horizontal="left" wrapText="1"/>
    </xf>
    <xf numFmtId="0" fontId="20" fillId="5" borderId="5" xfId="0" applyFont="1" applyFill="1" applyBorder="1" applyAlignment="1">
      <alignment horizontal="left" wrapText="1"/>
    </xf>
    <xf numFmtId="0" fontId="20" fillId="5" borderId="3" xfId="0" applyFont="1" applyFill="1" applyBorder="1" applyAlignment="1">
      <alignment horizontal="left" wrapText="1"/>
    </xf>
    <xf numFmtId="0" fontId="58" fillId="4" borderId="4" xfId="0" applyFont="1" applyFill="1" applyBorder="1" applyAlignment="1">
      <alignment horizontal="left" wrapText="1"/>
    </xf>
    <xf numFmtId="0" fontId="58" fillId="4" borderId="5" xfId="0" applyFont="1" applyFill="1" applyBorder="1" applyAlignment="1">
      <alignment horizontal="left" wrapText="1"/>
    </xf>
    <xf numFmtId="0" fontId="58" fillId="4" borderId="3" xfId="0" applyFont="1" applyFill="1" applyBorder="1" applyAlignment="1">
      <alignment horizontal="left" wrapText="1"/>
    </xf>
    <xf numFmtId="0" fontId="23" fillId="4" borderId="5" xfId="0" applyFont="1" applyFill="1" applyBorder="1" applyAlignment="1">
      <alignment horizontal="left" wrapText="1"/>
    </xf>
    <xf numFmtId="0" fontId="23" fillId="4" borderId="3" xfId="0" applyFont="1" applyFill="1" applyBorder="1" applyAlignment="1">
      <alignment horizontal="left" wrapText="1"/>
    </xf>
    <xf numFmtId="0" fontId="63" fillId="2" borderId="4" xfId="0" applyFont="1" applyFill="1" applyBorder="1" applyAlignment="1">
      <alignment wrapText="1"/>
    </xf>
    <xf numFmtId="0" fontId="20" fillId="0" borderId="5" xfId="0" applyFont="1" applyBorder="1" applyAlignment="1">
      <alignment wrapText="1"/>
    </xf>
    <xf numFmtId="0" fontId="20" fillId="0" borderId="3" xfId="0" applyFont="1" applyBorder="1" applyAlignment="1">
      <alignment wrapText="1"/>
    </xf>
    <xf numFmtId="0" fontId="56" fillId="0" borderId="0" xfId="0" applyFont="1" applyAlignment="1">
      <alignment horizontal="center" vertical="center" wrapText="1"/>
    </xf>
    <xf numFmtId="0" fontId="57" fillId="0" borderId="0" xfId="0" applyFont="1" applyAlignment="1">
      <alignment vertical="center" wrapText="1"/>
    </xf>
    <xf numFmtId="0" fontId="60" fillId="2" borderId="4" xfId="0" applyFont="1" applyFill="1" applyBorder="1" applyAlignment="1">
      <alignment horizontal="left" wrapText="1"/>
    </xf>
    <xf numFmtId="0" fontId="60" fillId="2" borderId="5" xfId="0" applyFont="1" applyFill="1" applyBorder="1" applyAlignment="1">
      <alignment horizontal="left" wrapText="1"/>
    </xf>
    <xf numFmtId="0" fontId="60" fillId="2" borderId="3" xfId="0" applyFont="1" applyFill="1" applyBorder="1" applyAlignment="1">
      <alignment horizontal="left" wrapText="1"/>
    </xf>
    <xf numFmtId="0" fontId="63" fillId="2" borderId="5" xfId="0" applyFont="1" applyFill="1" applyBorder="1" applyAlignment="1">
      <alignment horizontal="left" wrapText="1"/>
    </xf>
    <xf numFmtId="0" fontId="63" fillId="2" borderId="3" xfId="0" applyFont="1" applyFill="1" applyBorder="1" applyAlignment="1">
      <alignment horizontal="left" wrapText="1"/>
    </xf>
    <xf numFmtId="0" fontId="0" fillId="0" borderId="0" xfId="0" applyAlignment="1">
      <alignment horizontal="center" vertical="center"/>
    </xf>
    <xf numFmtId="0" fontId="51" fillId="2" borderId="4" xfId="0" applyFont="1" applyFill="1" applyBorder="1" applyAlignment="1">
      <alignment horizontal="left"/>
    </xf>
    <xf numFmtId="0" fontId="51" fillId="2" borderId="5" xfId="0" applyFont="1" applyFill="1" applyBorder="1" applyAlignment="1">
      <alignment horizontal="left"/>
    </xf>
    <xf numFmtId="0" fontId="51" fillId="2" borderId="3" xfId="0" applyFont="1" applyFill="1" applyBorder="1" applyAlignment="1">
      <alignment horizontal="left"/>
    </xf>
    <xf numFmtId="0" fontId="56" fillId="3" borderId="5" xfId="0" applyFont="1" applyFill="1" applyBorder="1" applyAlignment="1">
      <alignment horizontal="center" vertical="center" wrapText="1"/>
    </xf>
    <xf numFmtId="0" fontId="56" fillId="3" borderId="3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left" wrapText="1"/>
    </xf>
    <xf numFmtId="0" fontId="21" fillId="2" borderId="5" xfId="0" applyFont="1" applyFill="1" applyBorder="1" applyAlignment="1">
      <alignment horizontal="left" wrapText="1"/>
    </xf>
    <xf numFmtId="0" fontId="21" fillId="2" borderId="3" xfId="0" applyFont="1" applyFill="1" applyBorder="1" applyAlignment="1">
      <alignment horizontal="left" wrapText="1"/>
    </xf>
    <xf numFmtId="0" fontId="22" fillId="4" borderId="4" xfId="0" applyFont="1" applyFill="1" applyBorder="1" applyAlignment="1">
      <alignment horizontal="left" wrapText="1"/>
    </xf>
    <xf numFmtId="0" fontId="22" fillId="4" borderId="5" xfId="0" applyFont="1" applyFill="1" applyBorder="1" applyAlignment="1">
      <alignment horizontal="left" wrapText="1"/>
    </xf>
    <xf numFmtId="0" fontId="22" fillId="4" borderId="3" xfId="0" applyFont="1" applyFill="1" applyBorder="1" applyAlignment="1">
      <alignment horizontal="left" wrapText="1"/>
    </xf>
    <xf numFmtId="0" fontId="22" fillId="2" borderId="4" xfId="0" applyFont="1" applyFill="1" applyBorder="1" applyAlignment="1">
      <alignment horizontal="left"/>
    </xf>
    <xf numFmtId="0" fontId="22" fillId="2" borderId="5" xfId="0" applyFont="1" applyFill="1" applyBorder="1" applyAlignment="1">
      <alignment horizontal="left"/>
    </xf>
    <xf numFmtId="0" fontId="22" fillId="2" borderId="3" xfId="0" applyFont="1" applyFill="1" applyBorder="1" applyAlignment="1">
      <alignment horizontal="left"/>
    </xf>
    <xf numFmtId="0" fontId="61" fillId="2" borderId="4" xfId="0" applyFont="1" applyFill="1" applyBorder="1" applyAlignment="1">
      <alignment horizontal="left" wrapText="1"/>
    </xf>
    <xf numFmtId="0" fontId="61" fillId="2" borderId="5" xfId="0" applyFont="1" applyFill="1" applyBorder="1" applyAlignment="1">
      <alignment horizontal="left" wrapText="1"/>
    </xf>
    <xf numFmtId="0" fontId="61" fillId="2" borderId="3" xfId="0" applyFont="1" applyFill="1" applyBorder="1" applyAlignment="1">
      <alignment horizontal="left" wrapText="1"/>
    </xf>
    <xf numFmtId="0" fontId="58" fillId="2" borderId="5" xfId="0" applyFont="1" applyFill="1" applyBorder="1" applyAlignment="1">
      <alignment horizontal="left" wrapText="1"/>
    </xf>
    <xf numFmtId="0" fontId="58" fillId="2" borderId="3" xfId="0" applyFont="1" applyFill="1" applyBorder="1" applyAlignment="1">
      <alignment horizontal="left" wrapText="1"/>
    </xf>
    <xf numFmtId="4" fontId="56" fillId="5" borderId="7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7"/>
  <sheetViews>
    <sheetView tabSelected="1" workbookViewId="0">
      <selection activeCell="M23" sqref="M23"/>
    </sheetView>
  </sheetViews>
  <sheetFormatPr defaultRowHeight="15" x14ac:dyDescent="0.25"/>
  <cols>
    <col min="5" max="5" width="11.7109375" customWidth="1"/>
    <col min="6" max="6" width="19.140625" hidden="1" customWidth="1"/>
    <col min="7" max="8" width="19.42578125" customWidth="1"/>
    <col min="9" max="9" width="18.5703125" customWidth="1"/>
    <col min="10" max="10" width="18.85546875" customWidth="1"/>
  </cols>
  <sheetData>
    <row r="1" spans="1:10" ht="27" customHeight="1" x14ac:dyDescent="0.25">
      <c r="A1" s="204" t="s">
        <v>183</v>
      </c>
      <c r="B1" s="204"/>
      <c r="C1" s="204"/>
      <c r="D1" s="204"/>
      <c r="E1" s="204"/>
      <c r="F1" s="204"/>
      <c r="G1" s="204"/>
      <c r="H1" s="204"/>
      <c r="I1" s="204"/>
      <c r="J1" s="204"/>
    </row>
    <row r="2" spans="1:10" ht="12" customHeight="1" x14ac:dyDescent="0.25">
      <c r="A2" s="204" t="s">
        <v>172</v>
      </c>
      <c r="B2" s="205"/>
      <c r="C2" s="205"/>
      <c r="D2" s="205"/>
      <c r="E2" s="205"/>
      <c r="F2" s="205"/>
      <c r="G2" s="205"/>
      <c r="H2" s="205"/>
      <c r="I2" s="205"/>
      <c r="J2" s="205"/>
    </row>
    <row r="3" spans="1:10" ht="24" customHeight="1" x14ac:dyDescent="0.25">
      <c r="A3" s="27"/>
      <c r="B3" s="28"/>
      <c r="C3" s="28"/>
      <c r="D3" s="29"/>
      <c r="E3" s="30"/>
      <c r="F3" s="31" t="s">
        <v>156</v>
      </c>
      <c r="G3" s="31" t="s">
        <v>157</v>
      </c>
      <c r="H3" s="31" t="s">
        <v>98</v>
      </c>
      <c r="I3" s="31" t="s">
        <v>177</v>
      </c>
      <c r="J3" s="31" t="s">
        <v>158</v>
      </c>
    </row>
    <row r="4" spans="1:10" ht="12.75" customHeight="1" x14ac:dyDescent="0.25">
      <c r="A4" s="206" t="s">
        <v>0</v>
      </c>
      <c r="B4" s="207"/>
      <c r="C4" s="207"/>
      <c r="D4" s="207"/>
      <c r="E4" s="208"/>
      <c r="F4" s="32">
        <f>F5+F6</f>
        <v>9892281.2699999996</v>
      </c>
      <c r="G4" s="32">
        <f>G5+G6+G7</f>
        <v>15911202</v>
      </c>
      <c r="H4" s="32">
        <f>H5+H6+H7</f>
        <v>1099300</v>
      </c>
      <c r="I4" s="32">
        <f>I5+I6+I7</f>
        <v>17010502</v>
      </c>
      <c r="J4" s="32">
        <f>J5+J6+J7</f>
        <v>0</v>
      </c>
    </row>
    <row r="5" spans="1:10" ht="11.25" customHeight="1" x14ac:dyDescent="0.25">
      <c r="A5" s="209" t="s">
        <v>112</v>
      </c>
      <c r="B5" s="210"/>
      <c r="C5" s="210"/>
      <c r="D5" s="210"/>
      <c r="E5" s="203"/>
      <c r="F5" s="33">
        <v>9872281.2699999996</v>
      </c>
      <c r="G5" s="33">
        <f>' Račun prihoda i rashoda '!I5</f>
        <v>14770793.59</v>
      </c>
      <c r="H5" s="33">
        <f>I5-G5</f>
        <v>1099300</v>
      </c>
      <c r="I5" s="33">
        <f>' Račun prihoda i rashoda '!K5</f>
        <v>15870093.59</v>
      </c>
      <c r="J5" s="33"/>
    </row>
    <row r="6" spans="1:10" ht="11.25" customHeight="1" x14ac:dyDescent="0.25">
      <c r="A6" s="211" t="s">
        <v>159</v>
      </c>
      <c r="B6" s="203"/>
      <c r="C6" s="203"/>
      <c r="D6" s="203"/>
      <c r="E6" s="203"/>
      <c r="F6" s="33">
        <v>20000</v>
      </c>
      <c r="G6" s="33">
        <f>' Račun prihoda i rashoda '!I26</f>
        <v>20000</v>
      </c>
      <c r="H6" s="33">
        <f t="shared" ref="H6:H7" si="0">I6-G6</f>
        <v>0</v>
      </c>
      <c r="I6" s="33">
        <f>' Račun prihoda i rashoda '!K26</f>
        <v>20000</v>
      </c>
      <c r="J6" s="33"/>
    </row>
    <row r="7" spans="1:10" ht="12.75" customHeight="1" x14ac:dyDescent="0.25">
      <c r="A7" s="211" t="s">
        <v>160</v>
      </c>
      <c r="B7" s="203"/>
      <c r="C7" s="203"/>
      <c r="D7" s="203"/>
      <c r="E7" s="203"/>
      <c r="F7" s="33">
        <v>0</v>
      </c>
      <c r="G7" s="33">
        <v>1120408.4099999999</v>
      </c>
      <c r="H7" s="33">
        <f t="shared" si="0"/>
        <v>0</v>
      </c>
      <c r="I7" s="33">
        <f>' Račun prihoda i rashoda '!K31</f>
        <v>1120408.4099999999</v>
      </c>
      <c r="J7" s="33"/>
    </row>
    <row r="8" spans="1:10" ht="12.75" customHeight="1" x14ac:dyDescent="0.25">
      <c r="A8" s="34" t="s">
        <v>2</v>
      </c>
      <c r="B8" s="35"/>
      <c r="C8" s="35"/>
      <c r="D8" s="35"/>
      <c r="E8" s="35"/>
      <c r="F8" s="32">
        <f>F9+F10</f>
        <v>9855281.2699999996</v>
      </c>
      <c r="G8" s="32">
        <f>G9+G10</f>
        <v>15874202</v>
      </c>
      <c r="H8" s="32">
        <f>H9+H10</f>
        <v>1099300</v>
      </c>
      <c r="I8" s="32">
        <f>I9+I10</f>
        <v>16973502</v>
      </c>
      <c r="J8" s="32">
        <f>J9+J10</f>
        <v>0</v>
      </c>
    </row>
    <row r="9" spans="1:10" ht="14.25" customHeight="1" x14ac:dyDescent="0.25">
      <c r="A9" s="212" t="s">
        <v>161</v>
      </c>
      <c r="B9" s="210"/>
      <c r="C9" s="210"/>
      <c r="D9" s="210"/>
      <c r="E9" s="210"/>
      <c r="F9" s="33">
        <v>8803884</v>
      </c>
      <c r="G9" s="33">
        <f>' Račun prihoda i rashoda '!I37</f>
        <v>12967902</v>
      </c>
      <c r="H9" s="33">
        <f>I9-G9</f>
        <v>1098300</v>
      </c>
      <c r="I9" s="33">
        <f>' Račun prihoda i rashoda '!K37</f>
        <v>14066202</v>
      </c>
      <c r="J9" s="36"/>
    </row>
    <row r="10" spans="1:10" ht="12" customHeight="1" x14ac:dyDescent="0.25">
      <c r="A10" s="202" t="s">
        <v>162</v>
      </c>
      <c r="B10" s="203"/>
      <c r="C10" s="203"/>
      <c r="D10" s="203"/>
      <c r="E10" s="203"/>
      <c r="F10" s="37">
        <v>1051397.27</v>
      </c>
      <c r="G10" s="37">
        <f>' Račun prihoda i rashoda '!I42</f>
        <v>2906300</v>
      </c>
      <c r="H10" s="33">
        <f>I10-G10</f>
        <v>1000</v>
      </c>
      <c r="I10" s="37">
        <f>' Račun prihoda i rashoda '!K42</f>
        <v>2907300</v>
      </c>
      <c r="J10" s="36"/>
    </row>
    <row r="11" spans="1:10" ht="12" customHeight="1" x14ac:dyDescent="0.25">
      <c r="A11" s="213" t="s">
        <v>4</v>
      </c>
      <c r="B11" s="207"/>
      <c r="C11" s="207"/>
      <c r="D11" s="207"/>
      <c r="E11" s="207"/>
      <c r="F11" s="32">
        <f>F4-F8</f>
        <v>37000</v>
      </c>
      <c r="G11" s="32">
        <f>G4-G8</f>
        <v>37000</v>
      </c>
      <c r="H11" s="32">
        <f t="shared" ref="H11" si="1">H4-H8</f>
        <v>0</v>
      </c>
      <c r="I11" s="32">
        <v>37000</v>
      </c>
      <c r="J11" s="32">
        <f>J4-J8</f>
        <v>0</v>
      </c>
    </row>
    <row r="12" spans="1:10" ht="15" customHeight="1" x14ac:dyDescent="0.25">
      <c r="A12" s="214" t="s">
        <v>25</v>
      </c>
      <c r="B12" s="214"/>
      <c r="C12" s="214"/>
      <c r="D12" s="214"/>
      <c r="E12" s="214"/>
      <c r="F12" s="214"/>
      <c r="G12" s="214"/>
      <c r="H12" s="214"/>
      <c r="I12" s="214"/>
      <c r="J12" s="214"/>
    </row>
    <row r="13" spans="1:10" ht="23.25" customHeight="1" x14ac:dyDescent="0.25">
      <c r="A13" s="40"/>
      <c r="B13" s="41"/>
      <c r="C13" s="41"/>
      <c r="D13" s="42"/>
      <c r="E13" s="43"/>
      <c r="F13" s="44" t="s">
        <v>156</v>
      </c>
      <c r="G13" s="44" t="s">
        <v>157</v>
      </c>
      <c r="H13" s="44" t="s">
        <v>98</v>
      </c>
      <c r="I13" s="31" t="s">
        <v>177</v>
      </c>
      <c r="J13" s="44" t="s">
        <v>158</v>
      </c>
    </row>
    <row r="14" spans="1:10" ht="13.5" customHeight="1" x14ac:dyDescent="0.25">
      <c r="A14" s="202" t="s">
        <v>110</v>
      </c>
      <c r="B14" s="203"/>
      <c r="C14" s="203"/>
      <c r="D14" s="203"/>
      <c r="E14" s="203"/>
      <c r="F14" s="37">
        <v>0</v>
      </c>
      <c r="G14" s="37">
        <v>0</v>
      </c>
      <c r="H14" s="37"/>
      <c r="I14" s="37">
        <f>' Račun prihoda i rashoda '!K29</f>
        <v>0</v>
      </c>
      <c r="J14" s="37">
        <v>0</v>
      </c>
    </row>
    <row r="15" spans="1:10" ht="12.75" customHeight="1" x14ac:dyDescent="0.25">
      <c r="A15" s="202" t="s">
        <v>111</v>
      </c>
      <c r="B15" s="203"/>
      <c r="C15" s="203"/>
      <c r="D15" s="203"/>
      <c r="E15" s="203"/>
      <c r="F15" s="37">
        <v>37000</v>
      </c>
      <c r="G15" s="37">
        <v>37000</v>
      </c>
      <c r="H15" s="37"/>
      <c r="I15" s="37">
        <f>' Račun prihoda i rashoda '!K46</f>
        <v>37000</v>
      </c>
      <c r="J15" s="37"/>
    </row>
    <row r="16" spans="1:10" ht="12.75" customHeight="1" x14ac:dyDescent="0.25">
      <c r="A16" s="213" t="s">
        <v>163</v>
      </c>
      <c r="B16" s="207"/>
      <c r="C16" s="207"/>
      <c r="D16" s="207"/>
      <c r="E16" s="207"/>
      <c r="F16" s="32">
        <f>F14-F15</f>
        <v>-37000</v>
      </c>
      <c r="G16" s="32">
        <f>G14-G15</f>
        <v>-37000</v>
      </c>
      <c r="H16" s="32">
        <f>H14-H15</f>
        <v>0</v>
      </c>
      <c r="I16" s="32">
        <f>I14-I15</f>
        <v>-37000</v>
      </c>
      <c r="J16" s="32">
        <f>J14-J15</f>
        <v>0</v>
      </c>
    </row>
    <row r="17" spans="1:10" ht="12" customHeight="1" x14ac:dyDescent="0.25">
      <c r="A17" s="213" t="s">
        <v>164</v>
      </c>
      <c r="B17" s="207"/>
      <c r="C17" s="207"/>
      <c r="D17" s="207"/>
      <c r="E17" s="207"/>
      <c r="F17" s="32">
        <f>F11+F16</f>
        <v>0</v>
      </c>
      <c r="G17" s="32">
        <f>G11+G16</f>
        <v>0</v>
      </c>
      <c r="H17" s="32">
        <f t="shared" ref="H17" si="2">H11+H16</f>
        <v>0</v>
      </c>
      <c r="I17" s="32">
        <v>0</v>
      </c>
      <c r="J17" s="32">
        <f>J11+J16</f>
        <v>0</v>
      </c>
    </row>
    <row r="18" spans="1:10" ht="5.25" customHeight="1" x14ac:dyDescent="0.25">
      <c r="A18" s="45"/>
      <c r="B18" s="38"/>
      <c r="C18" s="38"/>
      <c r="D18" s="38"/>
      <c r="E18" s="38"/>
      <c r="F18" s="38"/>
      <c r="G18" s="39"/>
      <c r="H18" s="39"/>
      <c r="I18" s="39"/>
      <c r="J18" s="39"/>
    </row>
    <row r="19" spans="1:10" ht="11.25" customHeight="1" x14ac:dyDescent="0.25">
      <c r="A19" s="215" t="s">
        <v>165</v>
      </c>
      <c r="B19" s="216"/>
      <c r="C19" s="216"/>
      <c r="D19" s="216"/>
      <c r="E19" s="216"/>
      <c r="F19" s="216"/>
      <c r="G19" s="216"/>
      <c r="H19" s="216"/>
      <c r="I19" s="216"/>
      <c r="J19" s="216"/>
    </row>
    <row r="20" spans="1:10" ht="24" customHeight="1" x14ac:dyDescent="0.25">
      <c r="A20" s="40"/>
      <c r="B20" s="41"/>
      <c r="C20" s="41"/>
      <c r="D20" s="42"/>
      <c r="E20" s="43"/>
      <c r="F20" s="44" t="s">
        <v>156</v>
      </c>
      <c r="G20" s="44" t="s">
        <v>157</v>
      </c>
      <c r="H20" s="44" t="s">
        <v>98</v>
      </c>
      <c r="I20" s="31" t="s">
        <v>177</v>
      </c>
      <c r="J20" s="44" t="s">
        <v>158</v>
      </c>
    </row>
    <row r="21" spans="1:10" ht="12.75" customHeight="1" x14ac:dyDescent="0.25">
      <c r="A21" s="217" t="s">
        <v>166</v>
      </c>
      <c r="B21" s="218"/>
      <c r="C21" s="218"/>
      <c r="D21" s="218"/>
      <c r="E21" s="219"/>
      <c r="F21" s="46">
        <v>0</v>
      </c>
      <c r="G21" s="46">
        <v>1120408.4099999999</v>
      </c>
      <c r="H21" s="46"/>
      <c r="I21" s="46">
        <f>G21+H21</f>
        <v>1120408.4099999999</v>
      </c>
      <c r="J21" s="47">
        <v>0</v>
      </c>
    </row>
    <row r="22" spans="1:10" ht="15" customHeight="1" x14ac:dyDescent="0.25">
      <c r="A22" s="213" t="s">
        <v>167</v>
      </c>
      <c r="B22" s="207"/>
      <c r="C22" s="207"/>
      <c r="D22" s="207"/>
      <c r="E22" s="207"/>
      <c r="F22" s="48">
        <f>F17+F21</f>
        <v>0</v>
      </c>
      <c r="G22" s="48">
        <v>0</v>
      </c>
      <c r="H22" s="48">
        <v>0</v>
      </c>
      <c r="I22" s="48">
        <v>0</v>
      </c>
      <c r="J22" s="49">
        <f>J17+J21</f>
        <v>0</v>
      </c>
    </row>
    <row r="23" spans="1:10" ht="34.5" customHeight="1" x14ac:dyDescent="0.25">
      <c r="A23" s="220" t="s">
        <v>168</v>
      </c>
      <c r="B23" s="221"/>
      <c r="C23" s="221"/>
      <c r="D23" s="221"/>
      <c r="E23" s="222"/>
      <c r="F23" s="48">
        <f>F11+F16+F21-F22</f>
        <v>0</v>
      </c>
      <c r="G23" s="48">
        <f>G11+G16+G21-G22</f>
        <v>1120408.4099999999</v>
      </c>
      <c r="H23" s="48">
        <f t="shared" ref="H23:I23" si="3">H11+H16+H21-H22</f>
        <v>0</v>
      </c>
      <c r="I23" s="48">
        <f t="shared" si="3"/>
        <v>1120408.4099999999</v>
      </c>
      <c r="J23" s="49">
        <f>J11+J16+J21-J22</f>
        <v>0</v>
      </c>
    </row>
    <row r="24" spans="1:10" x14ac:dyDescent="0.25">
      <c r="A24" s="223" t="s">
        <v>169</v>
      </c>
      <c r="B24" s="223"/>
      <c r="C24" s="223"/>
      <c r="D24" s="223"/>
      <c r="E24" s="223"/>
      <c r="F24" s="223"/>
      <c r="G24" s="223"/>
      <c r="H24" s="223"/>
      <c r="I24" s="223"/>
      <c r="J24" s="223"/>
    </row>
    <row r="25" spans="1:10" ht="1.5" customHeight="1" x14ac:dyDescent="0.25">
      <c r="A25" s="50"/>
      <c r="B25" s="51"/>
      <c r="C25" s="51"/>
      <c r="D25" s="51"/>
      <c r="E25" s="51"/>
      <c r="F25" s="51"/>
      <c r="G25" s="52"/>
      <c r="H25" s="52"/>
      <c r="I25" s="52"/>
      <c r="J25" s="52"/>
    </row>
    <row r="26" spans="1:10" ht="23.25" customHeight="1" x14ac:dyDescent="0.25">
      <c r="A26" s="53"/>
      <c r="B26" s="54"/>
      <c r="C26" s="54"/>
      <c r="D26" s="55"/>
      <c r="E26" s="56"/>
      <c r="F26" s="57" t="s">
        <v>156</v>
      </c>
      <c r="G26" s="57" t="s">
        <v>157</v>
      </c>
      <c r="H26" s="57" t="s">
        <v>98</v>
      </c>
      <c r="I26" s="31" t="s">
        <v>177</v>
      </c>
      <c r="J26" s="57" t="s">
        <v>158</v>
      </c>
    </row>
    <row r="27" spans="1:10" ht="16.5" customHeight="1" x14ac:dyDescent="0.25">
      <c r="A27" s="217" t="s">
        <v>166</v>
      </c>
      <c r="B27" s="218"/>
      <c r="C27" s="218"/>
      <c r="D27" s="218"/>
      <c r="E27" s="219"/>
      <c r="F27" s="46">
        <v>0</v>
      </c>
      <c r="G27" s="46">
        <f>F30</f>
        <v>0</v>
      </c>
      <c r="H27" s="46">
        <f>G30</f>
        <v>0</v>
      </c>
      <c r="I27" s="46">
        <f>G30</f>
        <v>0</v>
      </c>
      <c r="J27" s="47">
        <f>I30</f>
        <v>0</v>
      </c>
    </row>
    <row r="28" spans="1:10" ht="23.25" customHeight="1" x14ac:dyDescent="0.25">
      <c r="A28" s="217" t="s">
        <v>170</v>
      </c>
      <c r="B28" s="218"/>
      <c r="C28" s="218"/>
      <c r="D28" s="218"/>
      <c r="E28" s="219"/>
      <c r="F28" s="46">
        <v>0</v>
      </c>
      <c r="G28" s="46">
        <v>1120302.22</v>
      </c>
      <c r="H28" s="46"/>
      <c r="I28" s="46">
        <v>1120408.4099999999</v>
      </c>
      <c r="J28" s="47">
        <v>0</v>
      </c>
    </row>
    <row r="29" spans="1:10" ht="13.5" customHeight="1" x14ac:dyDescent="0.25">
      <c r="A29" s="217" t="s">
        <v>171</v>
      </c>
      <c r="B29" s="224"/>
      <c r="C29" s="224"/>
      <c r="D29" s="224"/>
      <c r="E29" s="225"/>
      <c r="F29" s="46">
        <v>0</v>
      </c>
      <c r="G29" s="46">
        <v>1120302.22</v>
      </c>
      <c r="H29" s="46"/>
      <c r="I29" s="46">
        <v>1120408.4099999999</v>
      </c>
      <c r="J29" s="47">
        <v>0</v>
      </c>
    </row>
    <row r="30" spans="1:10" ht="17.25" customHeight="1" x14ac:dyDescent="0.25">
      <c r="A30" s="213" t="s">
        <v>167</v>
      </c>
      <c r="B30" s="207"/>
      <c r="C30" s="207"/>
      <c r="D30" s="207"/>
      <c r="E30" s="207"/>
      <c r="F30" s="58">
        <f>F27-F28+F29</f>
        <v>0</v>
      </c>
      <c r="G30" s="58">
        <f>G27-G28+G29</f>
        <v>0</v>
      </c>
      <c r="H30" s="58">
        <f>H27-H28+H29</f>
        <v>0</v>
      </c>
      <c r="I30" s="58">
        <f>I27-I28+I29</f>
        <v>0</v>
      </c>
      <c r="J30" s="59">
        <f>J27-J28+J29</f>
        <v>0</v>
      </c>
    </row>
    <row r="31" spans="1:10" x14ac:dyDescent="0.25">
      <c r="A31" s="26"/>
      <c r="B31" s="26"/>
      <c r="C31" s="26"/>
      <c r="D31" s="26"/>
      <c r="E31" s="26"/>
      <c r="F31" s="26"/>
      <c r="G31" s="26"/>
      <c r="H31" s="26"/>
      <c r="I31" s="26"/>
      <c r="J31" s="26"/>
    </row>
    <row r="32" spans="1:10" x14ac:dyDescent="0.25">
      <c r="A32" s="60">
        <v>45957</v>
      </c>
      <c r="B32" s="26"/>
      <c r="C32" s="26"/>
      <c r="D32" s="26"/>
      <c r="E32" s="26"/>
      <c r="F32" s="26"/>
      <c r="G32" s="26" t="s">
        <v>173</v>
      </c>
      <c r="H32" s="26"/>
      <c r="I32" s="26"/>
      <c r="J32" s="26"/>
    </row>
    <row r="33" spans="1:10" x14ac:dyDescent="0.25">
      <c r="A33" s="26"/>
      <c r="B33" s="26"/>
      <c r="C33" s="26"/>
      <c r="D33" s="26"/>
      <c r="E33" s="26"/>
      <c r="F33" s="26"/>
      <c r="I33" s="26"/>
      <c r="J33" s="26"/>
    </row>
    <row r="34" spans="1:10" x14ac:dyDescent="0.25">
      <c r="A34" s="26"/>
      <c r="B34" s="26"/>
      <c r="C34" s="26"/>
      <c r="D34" s="26"/>
      <c r="E34" s="26"/>
      <c r="F34" s="26"/>
      <c r="G34" s="26"/>
      <c r="H34" s="26"/>
      <c r="I34" s="26"/>
      <c r="J34" s="26"/>
    </row>
    <row r="35" spans="1:10" x14ac:dyDescent="0.25">
      <c r="A35" s="25"/>
      <c r="B35" s="25"/>
      <c r="C35" s="25"/>
      <c r="D35" s="25"/>
      <c r="E35" s="25"/>
      <c r="F35" s="25"/>
      <c r="G35" s="25"/>
      <c r="H35" s="25"/>
      <c r="I35" s="25"/>
      <c r="J35" s="25"/>
    </row>
    <row r="36" spans="1:10" x14ac:dyDescent="0.25">
      <c r="A36" s="25"/>
      <c r="B36" s="25"/>
      <c r="C36" s="25"/>
      <c r="D36" s="25"/>
      <c r="E36" s="25"/>
      <c r="F36" s="25"/>
      <c r="G36" s="25"/>
      <c r="H36" s="25"/>
      <c r="I36" s="25"/>
      <c r="J36" s="25"/>
    </row>
    <row r="37" spans="1:10" x14ac:dyDescent="0.25">
      <c r="A37" s="25"/>
      <c r="B37" s="25"/>
      <c r="C37" s="25"/>
      <c r="D37" s="25"/>
      <c r="E37" s="25"/>
      <c r="F37" s="25"/>
      <c r="G37" s="25"/>
      <c r="H37" s="25"/>
      <c r="I37" s="25"/>
      <c r="J37" s="25"/>
    </row>
    <row r="38" spans="1:10" x14ac:dyDescent="0.25">
      <c r="A38" s="25"/>
      <c r="B38" s="25"/>
      <c r="C38" s="25"/>
      <c r="D38" s="25"/>
      <c r="E38" s="25"/>
      <c r="F38" s="25"/>
      <c r="G38" s="25"/>
      <c r="H38" s="25"/>
      <c r="I38" s="25"/>
      <c r="J38" s="25"/>
    </row>
    <row r="39" spans="1:10" x14ac:dyDescent="0.25">
      <c r="A39" s="25"/>
      <c r="B39" s="25"/>
      <c r="C39" s="25"/>
      <c r="D39" s="25"/>
      <c r="E39" s="25"/>
      <c r="F39" s="25"/>
      <c r="G39" s="25"/>
      <c r="H39" s="25"/>
      <c r="I39" s="25"/>
      <c r="J39" s="25"/>
    </row>
    <row r="40" spans="1:10" x14ac:dyDescent="0.25">
      <c r="A40" s="25"/>
      <c r="B40" s="25"/>
      <c r="C40" s="25"/>
      <c r="D40" s="25"/>
      <c r="E40" s="25"/>
      <c r="F40" s="25"/>
      <c r="G40" s="25"/>
      <c r="H40" s="25"/>
      <c r="I40" s="25"/>
      <c r="J40" s="25"/>
    </row>
    <row r="41" spans="1:10" x14ac:dyDescent="0.25">
      <c r="A41" s="25"/>
      <c r="B41" s="25"/>
      <c r="C41" s="25"/>
      <c r="D41" s="25"/>
      <c r="E41" s="25"/>
      <c r="F41" s="25"/>
      <c r="G41" s="25"/>
      <c r="H41" s="25"/>
      <c r="I41" s="25"/>
      <c r="J41" s="25"/>
    </row>
    <row r="42" spans="1:10" x14ac:dyDescent="0.25">
      <c r="A42" s="25"/>
      <c r="B42" s="25"/>
      <c r="C42" s="25"/>
      <c r="D42" s="25"/>
      <c r="E42" s="25"/>
      <c r="F42" s="25"/>
      <c r="G42" s="25"/>
      <c r="H42" s="25"/>
      <c r="I42" s="25"/>
      <c r="J42" s="25"/>
    </row>
    <row r="43" spans="1:10" x14ac:dyDescent="0.25">
      <c r="A43" s="25"/>
      <c r="B43" s="25"/>
      <c r="C43" s="25"/>
      <c r="D43" s="25"/>
      <c r="E43" s="25"/>
      <c r="F43" s="25"/>
      <c r="G43" s="25"/>
      <c r="H43" s="25"/>
      <c r="I43" s="25"/>
      <c r="J43" s="25"/>
    </row>
    <row r="44" spans="1:10" x14ac:dyDescent="0.25">
      <c r="A44" s="25"/>
      <c r="B44" s="25"/>
      <c r="C44" s="25"/>
      <c r="D44" s="25"/>
      <c r="E44" s="25"/>
      <c r="F44" s="25"/>
      <c r="G44" s="25"/>
      <c r="H44" s="25"/>
      <c r="I44" s="25"/>
      <c r="J44" s="25"/>
    </row>
    <row r="45" spans="1:10" x14ac:dyDescent="0.25">
      <c r="A45" s="25"/>
      <c r="B45" s="25"/>
      <c r="C45" s="25"/>
      <c r="D45" s="25"/>
      <c r="E45" s="25"/>
      <c r="F45" s="25"/>
      <c r="G45" s="25"/>
      <c r="H45" s="25"/>
      <c r="I45" s="25"/>
      <c r="J45" s="25"/>
    </row>
    <row r="46" spans="1:10" x14ac:dyDescent="0.25">
      <c r="A46" s="25"/>
      <c r="B46" s="25"/>
      <c r="C46" s="25"/>
      <c r="D46" s="25"/>
      <c r="E46" s="25"/>
      <c r="F46" s="25"/>
      <c r="G46" s="25"/>
      <c r="H46" s="25"/>
      <c r="I46" s="25"/>
      <c r="J46" s="25"/>
    </row>
    <row r="47" spans="1:10" x14ac:dyDescent="0.25">
      <c r="A47" s="25"/>
      <c r="B47" s="25"/>
      <c r="C47" s="25"/>
      <c r="D47" s="25"/>
      <c r="E47" s="25"/>
      <c r="F47" s="25"/>
      <c r="G47" s="25"/>
      <c r="H47" s="25"/>
      <c r="I47" s="25"/>
      <c r="J47" s="25"/>
    </row>
  </sheetData>
  <mergeCells count="23">
    <mergeCell ref="A30:E30"/>
    <mergeCell ref="A15:E15"/>
    <mergeCell ref="A16:E16"/>
    <mergeCell ref="A17:E17"/>
    <mergeCell ref="A19:J19"/>
    <mergeCell ref="A21:E21"/>
    <mergeCell ref="A22:E22"/>
    <mergeCell ref="A23:E23"/>
    <mergeCell ref="A24:J24"/>
    <mergeCell ref="A27:E27"/>
    <mergeCell ref="A28:E28"/>
    <mergeCell ref="A29:E29"/>
    <mergeCell ref="A14:E14"/>
    <mergeCell ref="A1:J1"/>
    <mergeCell ref="A2:J2"/>
    <mergeCell ref="A4:E4"/>
    <mergeCell ref="A5:E5"/>
    <mergeCell ref="A6:E6"/>
    <mergeCell ref="A7:E7"/>
    <mergeCell ref="A9:E9"/>
    <mergeCell ref="A10:E10"/>
    <mergeCell ref="A11:E11"/>
    <mergeCell ref="A12:J1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50"/>
  <sheetViews>
    <sheetView workbookViewId="0">
      <selection activeCell="P16" sqref="P16"/>
    </sheetView>
  </sheetViews>
  <sheetFormatPr defaultRowHeight="15" x14ac:dyDescent="0.25"/>
  <cols>
    <col min="1" max="1" width="7" style="2" customWidth="1"/>
    <col min="2" max="2" width="8.42578125" style="2" customWidth="1"/>
    <col min="3" max="3" width="6" style="2" customWidth="1"/>
    <col min="4" max="4" width="27.85546875" style="2" customWidth="1"/>
    <col min="5" max="5" width="15.7109375" style="2" hidden="1" customWidth="1"/>
    <col min="6" max="6" width="15.28515625" style="2" hidden="1" customWidth="1"/>
    <col min="7" max="7" width="19.7109375" style="2" hidden="1" customWidth="1"/>
    <col min="8" max="8" width="12.140625" style="2" customWidth="1"/>
    <col min="9" max="9" width="16.85546875" style="2" bestFit="1" customWidth="1"/>
    <col min="10" max="10" width="12.28515625" style="2" bestFit="1" customWidth="1"/>
    <col min="11" max="12" width="14.85546875" style="2" bestFit="1" customWidth="1"/>
    <col min="13" max="13" width="9.140625" style="2"/>
    <col min="14" max="15" width="12.28515625" style="2" bestFit="1" customWidth="1"/>
    <col min="16" max="16" width="9.140625" style="2"/>
    <col min="17" max="17" width="9.28515625" style="2" bestFit="1" customWidth="1"/>
    <col min="18" max="16384" width="9.140625" style="2"/>
  </cols>
  <sheetData>
    <row r="1" spans="1:20" ht="36" customHeight="1" x14ac:dyDescent="0.25">
      <c r="A1" s="226" t="s">
        <v>178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</row>
    <row r="2" spans="1:20" x14ac:dyDescent="0.25">
      <c r="A2" s="228">
        <v>45957</v>
      </c>
      <c r="B2" s="227"/>
      <c r="C2" s="99"/>
      <c r="D2" s="226" t="s">
        <v>20</v>
      </c>
      <c r="E2" s="227"/>
      <c r="F2" s="227"/>
      <c r="G2" s="227"/>
      <c r="H2" s="227"/>
      <c r="I2" s="227"/>
      <c r="J2" s="141"/>
      <c r="K2" s="142"/>
      <c r="L2" s="142"/>
    </row>
    <row r="3" spans="1:20" ht="18" customHeight="1" x14ac:dyDescent="0.25">
      <c r="A3" s="226" t="s">
        <v>113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</row>
    <row r="4" spans="1:20" ht="38.25" customHeight="1" x14ac:dyDescent="0.25">
      <c r="A4" s="100" t="s">
        <v>8</v>
      </c>
      <c r="B4" s="101" t="s">
        <v>124</v>
      </c>
      <c r="C4" s="248" t="s">
        <v>6</v>
      </c>
      <c r="D4" s="249"/>
      <c r="E4" s="100" t="s">
        <v>26</v>
      </c>
      <c r="F4" s="100" t="s">
        <v>83</v>
      </c>
      <c r="G4" s="100" t="s">
        <v>103</v>
      </c>
      <c r="H4" s="100" t="s">
        <v>108</v>
      </c>
      <c r="I4" s="100" t="s">
        <v>109</v>
      </c>
      <c r="J4" s="100" t="s">
        <v>98</v>
      </c>
      <c r="K4" s="100" t="s">
        <v>177</v>
      </c>
      <c r="L4" s="100" t="s">
        <v>104</v>
      </c>
    </row>
    <row r="5" spans="1:20" x14ac:dyDescent="0.25">
      <c r="A5" s="102">
        <v>6</v>
      </c>
      <c r="B5" s="102"/>
      <c r="C5" s="236" t="s">
        <v>1</v>
      </c>
      <c r="D5" s="237"/>
      <c r="E5" s="103" t="e">
        <f>E6+E10+E12+E15+E17+E23+E25</f>
        <v>#REF!</v>
      </c>
      <c r="F5" s="103"/>
      <c r="G5" s="103" t="e">
        <f>G6+G10+G12+G15+G17+G23+G25</f>
        <v>#REF!</v>
      </c>
      <c r="H5" s="103">
        <f>H6+H10+H12+H15+H17+H23+H26</f>
        <v>9892281.2699999996</v>
      </c>
      <c r="I5" s="104">
        <f>I6+I10+I12+I15+I17+I23</f>
        <v>14770793.59</v>
      </c>
      <c r="J5" s="104">
        <f t="shared" ref="J5:L5" si="0">J6+J10+J12+J15+J17+J23</f>
        <v>1099300</v>
      </c>
      <c r="K5" s="104">
        <f t="shared" si="0"/>
        <v>15870093.59</v>
      </c>
      <c r="L5" s="104">
        <f t="shared" si="0"/>
        <v>0</v>
      </c>
    </row>
    <row r="6" spans="1:20" ht="25.5" customHeight="1" x14ac:dyDescent="0.25">
      <c r="A6" s="102"/>
      <c r="B6" s="102">
        <v>63</v>
      </c>
      <c r="C6" s="235" t="s">
        <v>37</v>
      </c>
      <c r="D6" s="234"/>
      <c r="E6" s="103" t="e">
        <f>E7+E8+E9+#REF!</f>
        <v>#REF!</v>
      </c>
      <c r="F6" s="103"/>
      <c r="G6" s="103" t="e">
        <f>G7+G8+G9+#REF!</f>
        <v>#REF!</v>
      </c>
      <c r="H6" s="103">
        <f>H7+H8+H9</f>
        <v>40000</v>
      </c>
      <c r="I6" s="105">
        <f>I7+I8+I9</f>
        <v>275000</v>
      </c>
      <c r="J6" s="105">
        <f>J7+J8+J9</f>
        <v>180000</v>
      </c>
      <c r="K6" s="104">
        <f>K7+K8+K9</f>
        <v>455000</v>
      </c>
      <c r="L6" s="103">
        <f>L7+L8+L9</f>
        <v>0</v>
      </c>
    </row>
    <row r="7" spans="1:20" x14ac:dyDescent="0.25">
      <c r="A7" s="102"/>
      <c r="B7" s="102"/>
      <c r="C7" s="233" t="s">
        <v>118</v>
      </c>
      <c r="D7" s="234"/>
      <c r="E7" s="103"/>
      <c r="F7" s="103"/>
      <c r="G7" s="106">
        <v>0</v>
      </c>
      <c r="H7" s="106"/>
      <c r="I7" s="96">
        <v>0</v>
      </c>
      <c r="J7" s="96"/>
      <c r="K7" s="107">
        <f>I7+J7</f>
        <v>0</v>
      </c>
      <c r="L7" s="106">
        <f t="shared" ref="L7:L8" si="1">K7*1.025</f>
        <v>0</v>
      </c>
    </row>
    <row r="8" spans="1:20" ht="21.75" customHeight="1" x14ac:dyDescent="0.25">
      <c r="A8" s="102"/>
      <c r="B8" s="102"/>
      <c r="C8" s="233" t="s">
        <v>128</v>
      </c>
      <c r="D8" s="234"/>
      <c r="E8" s="108"/>
      <c r="F8" s="108"/>
      <c r="G8" s="106">
        <v>0</v>
      </c>
      <c r="H8" s="106"/>
      <c r="I8" s="96">
        <v>0</v>
      </c>
      <c r="J8" s="96"/>
      <c r="K8" s="107">
        <f t="shared" ref="K8:K9" si="2">I8+J8</f>
        <v>0</v>
      </c>
      <c r="L8" s="106">
        <f t="shared" si="1"/>
        <v>0</v>
      </c>
    </row>
    <row r="9" spans="1:20" ht="23.25" customHeight="1" x14ac:dyDescent="0.25">
      <c r="A9" s="108"/>
      <c r="B9" s="108"/>
      <c r="C9" s="233" t="s">
        <v>119</v>
      </c>
      <c r="D9" s="234"/>
      <c r="E9" s="108"/>
      <c r="F9" s="108"/>
      <c r="G9" s="106">
        <v>0</v>
      </c>
      <c r="H9" s="106">
        <v>40000</v>
      </c>
      <c r="I9" s="96">
        <v>275000</v>
      </c>
      <c r="J9" s="96">
        <v>180000</v>
      </c>
      <c r="K9" s="107">
        <f t="shared" si="2"/>
        <v>455000</v>
      </c>
      <c r="L9" s="106"/>
    </row>
    <row r="10" spans="1:20" s="3" customFormat="1" x14ac:dyDescent="0.25">
      <c r="A10" s="102"/>
      <c r="B10" s="102">
        <v>64</v>
      </c>
      <c r="C10" s="235" t="s">
        <v>32</v>
      </c>
      <c r="D10" s="234"/>
      <c r="E10" s="103">
        <f>E11</f>
        <v>265.45</v>
      </c>
      <c r="F10" s="103"/>
      <c r="G10" s="103">
        <f t="shared" ref="G10:L10" si="3">G11</f>
        <v>0</v>
      </c>
      <c r="H10" s="103">
        <f t="shared" si="3"/>
        <v>300</v>
      </c>
      <c r="I10" s="105">
        <f t="shared" si="3"/>
        <v>300</v>
      </c>
      <c r="J10" s="105">
        <f t="shared" si="3"/>
        <v>0</v>
      </c>
      <c r="K10" s="104">
        <f t="shared" si="3"/>
        <v>300</v>
      </c>
      <c r="L10" s="103">
        <f t="shared" si="3"/>
        <v>0</v>
      </c>
    </row>
    <row r="11" spans="1:20" ht="23.25" customHeight="1" x14ac:dyDescent="0.25">
      <c r="A11" s="109"/>
      <c r="B11" s="109"/>
      <c r="C11" s="233" t="s">
        <v>120</v>
      </c>
      <c r="D11" s="234"/>
      <c r="E11" s="110">
        <v>265.45</v>
      </c>
      <c r="F11" s="110">
        <v>0</v>
      </c>
      <c r="G11" s="110">
        <v>0</v>
      </c>
      <c r="H11" s="110">
        <v>300</v>
      </c>
      <c r="I11" s="111">
        <v>300</v>
      </c>
      <c r="J11" s="111"/>
      <c r="K11" s="112">
        <f>I11+J11</f>
        <v>300</v>
      </c>
      <c r="L11" s="110"/>
      <c r="N11" s="4"/>
      <c r="O11" s="4"/>
      <c r="P11" s="4"/>
      <c r="Q11" s="4"/>
      <c r="R11" s="4"/>
      <c r="S11" s="4"/>
      <c r="T11" s="4"/>
    </row>
    <row r="12" spans="1:20" ht="26.25" customHeight="1" x14ac:dyDescent="0.25">
      <c r="A12" s="113"/>
      <c r="B12" s="114">
        <v>65</v>
      </c>
      <c r="C12" s="235" t="s">
        <v>121</v>
      </c>
      <c r="D12" s="237"/>
      <c r="E12" s="103" t="e">
        <f>E13+E14+#REF!</f>
        <v>#REF!</v>
      </c>
      <c r="F12" s="103"/>
      <c r="G12" s="103" t="e">
        <f>G13+G14+#REF!</f>
        <v>#REF!</v>
      </c>
      <c r="H12" s="103">
        <f>H13+H14</f>
        <v>142910</v>
      </c>
      <c r="I12" s="105">
        <f>I13+I14</f>
        <v>142910</v>
      </c>
      <c r="J12" s="105">
        <f>J13+J14</f>
        <v>15000</v>
      </c>
      <c r="K12" s="104">
        <f>K13+K14</f>
        <v>157910</v>
      </c>
      <c r="L12" s="103">
        <f>L13+L14</f>
        <v>0</v>
      </c>
    </row>
    <row r="13" spans="1:20" x14ac:dyDescent="0.25">
      <c r="A13" s="113"/>
      <c r="B13" s="114"/>
      <c r="C13" s="238" t="s">
        <v>122</v>
      </c>
      <c r="D13" s="237"/>
      <c r="E13" s="106"/>
      <c r="F13" s="106">
        <v>0</v>
      </c>
      <c r="G13" s="106">
        <v>0</v>
      </c>
      <c r="H13" s="106">
        <v>92910</v>
      </c>
      <c r="I13" s="96">
        <v>92910</v>
      </c>
      <c r="J13" s="96"/>
      <c r="K13" s="112">
        <f>I13+J13</f>
        <v>92910</v>
      </c>
      <c r="L13" s="110"/>
    </row>
    <row r="14" spans="1:20" x14ac:dyDescent="0.25">
      <c r="A14" s="113"/>
      <c r="B14" s="114"/>
      <c r="C14" s="238" t="s">
        <v>123</v>
      </c>
      <c r="D14" s="237"/>
      <c r="E14" s="106">
        <v>39816.839999999997</v>
      </c>
      <c r="F14" s="106">
        <v>15183.16</v>
      </c>
      <c r="G14" s="106">
        <v>0</v>
      </c>
      <c r="H14" s="106">
        <v>50000</v>
      </c>
      <c r="I14" s="96">
        <v>50000</v>
      </c>
      <c r="J14" s="96">
        <v>15000</v>
      </c>
      <c r="K14" s="112">
        <f>I14+J14</f>
        <v>65000</v>
      </c>
      <c r="L14" s="110"/>
    </row>
    <row r="15" spans="1:20" ht="27" customHeight="1" x14ac:dyDescent="0.25">
      <c r="A15" s="114"/>
      <c r="B15" s="114">
        <v>66</v>
      </c>
      <c r="C15" s="235" t="s">
        <v>84</v>
      </c>
      <c r="D15" s="237"/>
      <c r="E15" s="103">
        <v>418766.63</v>
      </c>
      <c r="F15" s="103"/>
      <c r="G15" s="103">
        <f t="shared" ref="G15:L15" si="4">G16</f>
        <v>0</v>
      </c>
      <c r="H15" s="103">
        <f t="shared" si="4"/>
        <v>385412</v>
      </c>
      <c r="I15" s="105">
        <f t="shared" si="4"/>
        <v>1946511.65</v>
      </c>
      <c r="J15" s="105">
        <f t="shared" si="4"/>
        <v>-299000</v>
      </c>
      <c r="K15" s="104">
        <f t="shared" si="4"/>
        <v>1647511.65</v>
      </c>
      <c r="L15" s="103">
        <f t="shared" si="4"/>
        <v>0</v>
      </c>
    </row>
    <row r="16" spans="1:20" x14ac:dyDescent="0.25">
      <c r="A16" s="114"/>
      <c r="B16" s="114"/>
      <c r="C16" s="250" t="s">
        <v>125</v>
      </c>
      <c r="D16" s="237"/>
      <c r="E16" s="110">
        <f>SUM(E15)</f>
        <v>418766.63</v>
      </c>
      <c r="F16" s="110">
        <v>-46622.79</v>
      </c>
      <c r="G16" s="110">
        <v>0</v>
      </c>
      <c r="H16" s="110">
        <v>385412</v>
      </c>
      <c r="I16" s="111">
        <v>1946511.65</v>
      </c>
      <c r="J16" s="111">
        <v>-299000</v>
      </c>
      <c r="K16" s="112">
        <f>I16+J16</f>
        <v>1647511.65</v>
      </c>
      <c r="L16" s="110"/>
    </row>
    <row r="17" spans="1:21" ht="29.25" customHeight="1" x14ac:dyDescent="0.25">
      <c r="A17" s="114"/>
      <c r="B17" s="114">
        <v>67</v>
      </c>
      <c r="C17" s="235" t="s">
        <v>27</v>
      </c>
      <c r="D17" s="237"/>
      <c r="E17" s="103">
        <f>E18+E20+E21+E22</f>
        <v>8393978.9199999999</v>
      </c>
      <c r="F17" s="103"/>
      <c r="G17" s="103">
        <f>G18+G20+G21+G22</f>
        <v>0</v>
      </c>
      <c r="H17" s="103">
        <f>H18+H20+H21+H22</f>
        <v>9303359.2699999996</v>
      </c>
      <c r="I17" s="105">
        <f>I18+I19+I20+I21+I22</f>
        <v>12405571.939999999</v>
      </c>
      <c r="J17" s="105">
        <f>J18+J19+J20+J21+J22</f>
        <v>1203300</v>
      </c>
      <c r="K17" s="104">
        <f>K18+K19+K20+K21+K22</f>
        <v>13608871.939999999</v>
      </c>
      <c r="L17" s="103">
        <f>L18+L19+L20+L21+L22</f>
        <v>0</v>
      </c>
    </row>
    <row r="18" spans="1:21" ht="23.25" customHeight="1" x14ac:dyDescent="0.25">
      <c r="A18" s="114"/>
      <c r="B18" s="114"/>
      <c r="C18" s="247" t="s">
        <v>126</v>
      </c>
      <c r="D18" s="237"/>
      <c r="E18" s="106">
        <v>65189.59</v>
      </c>
      <c r="F18" s="106">
        <v>149288.57</v>
      </c>
      <c r="G18" s="106">
        <v>0</v>
      </c>
      <c r="H18" s="106">
        <v>188646.16</v>
      </c>
      <c r="I18" s="96">
        <v>342416.44</v>
      </c>
      <c r="J18" s="96">
        <v>300000</v>
      </c>
      <c r="K18" s="112">
        <f>I18+J18</f>
        <v>642416.43999999994</v>
      </c>
      <c r="L18" s="110"/>
    </row>
    <row r="19" spans="1:21" ht="26.25" customHeight="1" x14ac:dyDescent="0.25">
      <c r="A19" s="114"/>
      <c r="B19" s="114"/>
      <c r="C19" s="247" t="s">
        <v>127</v>
      </c>
      <c r="D19" s="237"/>
      <c r="E19" s="106"/>
      <c r="F19" s="106"/>
      <c r="G19" s="106"/>
      <c r="H19" s="106"/>
      <c r="I19" s="96">
        <v>0</v>
      </c>
      <c r="J19" s="96"/>
      <c r="K19" s="112">
        <f t="shared" ref="K19:K22" si="5">I19+J19</f>
        <v>0</v>
      </c>
      <c r="L19" s="110">
        <f>K19*1.025</f>
        <v>0</v>
      </c>
    </row>
    <row r="20" spans="1:21" x14ac:dyDescent="0.25">
      <c r="A20" s="113"/>
      <c r="B20" s="113"/>
      <c r="C20" s="233" t="s">
        <v>33</v>
      </c>
      <c r="D20" s="237"/>
      <c r="E20" s="110">
        <v>7519180.2000000002</v>
      </c>
      <c r="F20" s="110">
        <v>389669.89</v>
      </c>
      <c r="G20" s="106">
        <v>0</v>
      </c>
      <c r="H20" s="106">
        <v>8235524.8399999999</v>
      </c>
      <c r="I20" s="96">
        <v>11689140.5</v>
      </c>
      <c r="J20" s="96">
        <v>903300</v>
      </c>
      <c r="K20" s="112">
        <f t="shared" si="5"/>
        <v>12592440.5</v>
      </c>
      <c r="L20" s="110"/>
      <c r="N20" s="4"/>
      <c r="O20" s="4"/>
      <c r="P20" s="4"/>
      <c r="Q20" s="4"/>
      <c r="R20" s="4"/>
      <c r="S20" s="4"/>
      <c r="T20" s="4"/>
      <c r="U20" s="4"/>
    </row>
    <row r="21" spans="1:21" ht="24.75" customHeight="1" x14ac:dyDescent="0.25">
      <c r="A21" s="113"/>
      <c r="B21" s="113"/>
      <c r="C21" s="247" t="s">
        <v>85</v>
      </c>
      <c r="D21" s="237"/>
      <c r="E21" s="106">
        <v>809609.13</v>
      </c>
      <c r="F21" s="106"/>
      <c r="G21" s="106">
        <v>0</v>
      </c>
      <c r="H21" s="106">
        <v>833897.27</v>
      </c>
      <c r="I21" s="96">
        <v>315368</v>
      </c>
      <c r="J21" s="96"/>
      <c r="K21" s="112">
        <f t="shared" si="5"/>
        <v>315368</v>
      </c>
      <c r="L21" s="110"/>
      <c r="N21" s="4"/>
      <c r="O21" s="4"/>
      <c r="P21" s="4"/>
      <c r="Q21" s="4"/>
      <c r="R21" s="4"/>
      <c r="S21" s="4"/>
      <c r="T21" s="4"/>
      <c r="U21" s="4"/>
    </row>
    <row r="22" spans="1:21" ht="18.75" customHeight="1" x14ac:dyDescent="0.25">
      <c r="A22" s="113"/>
      <c r="B22" s="113"/>
      <c r="C22" s="247" t="s">
        <v>34</v>
      </c>
      <c r="D22" s="237"/>
      <c r="E22" s="115">
        <v>0</v>
      </c>
      <c r="F22" s="115"/>
      <c r="G22" s="106">
        <v>0</v>
      </c>
      <c r="H22" s="106">
        <v>45291</v>
      </c>
      <c r="I22" s="96">
        <v>58647</v>
      </c>
      <c r="J22" s="96"/>
      <c r="K22" s="112">
        <f t="shared" si="5"/>
        <v>58647</v>
      </c>
      <c r="L22" s="110"/>
      <c r="N22" s="4"/>
      <c r="O22" s="4"/>
      <c r="P22" s="4"/>
      <c r="Q22" s="4"/>
      <c r="R22" s="4"/>
      <c r="S22" s="4"/>
      <c r="T22" s="4"/>
      <c r="U22" s="4"/>
    </row>
    <row r="23" spans="1:21" x14ac:dyDescent="0.25">
      <c r="A23" s="113"/>
      <c r="B23" s="114">
        <v>68</v>
      </c>
      <c r="C23" s="235" t="s">
        <v>31</v>
      </c>
      <c r="D23" s="237"/>
      <c r="E23" s="116">
        <f>E24+E25</f>
        <v>265.44</v>
      </c>
      <c r="F23" s="116"/>
      <c r="G23" s="116">
        <f t="shared" ref="G23:L23" si="6">G24+G25</f>
        <v>0</v>
      </c>
      <c r="H23" s="116">
        <f t="shared" si="6"/>
        <v>300</v>
      </c>
      <c r="I23" s="117">
        <f t="shared" si="6"/>
        <v>500</v>
      </c>
      <c r="J23" s="117">
        <f t="shared" si="6"/>
        <v>0</v>
      </c>
      <c r="K23" s="118">
        <f t="shared" si="6"/>
        <v>500</v>
      </c>
      <c r="L23" s="117">
        <f t="shared" si="6"/>
        <v>0</v>
      </c>
      <c r="N23" s="4"/>
      <c r="O23" s="4"/>
      <c r="P23" s="4"/>
      <c r="Q23" s="4"/>
      <c r="R23" s="4"/>
      <c r="S23" s="4"/>
      <c r="T23" s="4"/>
      <c r="U23" s="4"/>
    </row>
    <row r="24" spans="1:21" x14ac:dyDescent="0.25">
      <c r="A24" s="113"/>
      <c r="B24" s="113"/>
      <c r="C24" s="233" t="s">
        <v>129</v>
      </c>
      <c r="D24" s="237"/>
      <c r="E24" s="119">
        <v>265.44</v>
      </c>
      <c r="F24" s="119"/>
      <c r="G24" s="119">
        <v>0</v>
      </c>
      <c r="H24" s="119">
        <v>300</v>
      </c>
      <c r="I24" s="120">
        <v>500</v>
      </c>
      <c r="J24" s="120"/>
      <c r="K24" s="121">
        <f>I24+J24</f>
        <v>500</v>
      </c>
      <c r="L24" s="119"/>
    </row>
    <row r="25" spans="1:21" x14ac:dyDescent="0.25">
      <c r="A25" s="113"/>
      <c r="B25" s="114"/>
      <c r="C25" s="233" t="s">
        <v>29</v>
      </c>
      <c r="D25" s="237"/>
      <c r="E25" s="115">
        <v>0</v>
      </c>
      <c r="F25" s="116"/>
      <c r="G25" s="119">
        <v>0</v>
      </c>
      <c r="H25" s="119">
        <v>0</v>
      </c>
      <c r="I25" s="120">
        <v>0</v>
      </c>
      <c r="J25" s="120"/>
      <c r="K25" s="121">
        <f>I25+J25</f>
        <v>0</v>
      </c>
      <c r="L25" s="119">
        <f>K25*1.025</f>
        <v>0</v>
      </c>
    </row>
    <row r="26" spans="1:21" ht="12" customHeight="1" x14ac:dyDescent="0.25">
      <c r="A26" s="114">
        <v>7</v>
      </c>
      <c r="B26" s="114"/>
      <c r="C26" s="235" t="s">
        <v>38</v>
      </c>
      <c r="D26" s="237"/>
      <c r="E26" s="116">
        <f>E27</f>
        <v>0</v>
      </c>
      <c r="F26" s="116"/>
      <c r="G26" s="116">
        <f t="shared" ref="G26:L27" si="7">G27</f>
        <v>0</v>
      </c>
      <c r="H26" s="116">
        <f t="shared" si="7"/>
        <v>20000</v>
      </c>
      <c r="I26" s="117">
        <f t="shared" si="7"/>
        <v>20000</v>
      </c>
      <c r="J26" s="117">
        <f t="shared" si="7"/>
        <v>0</v>
      </c>
      <c r="K26" s="118">
        <f t="shared" si="7"/>
        <v>20000</v>
      </c>
      <c r="L26" s="116">
        <f t="shared" si="7"/>
        <v>0</v>
      </c>
    </row>
    <row r="27" spans="1:21" s="3" customFormat="1" ht="27" customHeight="1" x14ac:dyDescent="0.25">
      <c r="A27" s="114"/>
      <c r="B27" s="114">
        <v>72</v>
      </c>
      <c r="C27" s="251" t="s">
        <v>86</v>
      </c>
      <c r="D27" s="237"/>
      <c r="E27" s="122">
        <f>E28</f>
        <v>0</v>
      </c>
      <c r="F27" s="119"/>
      <c r="G27" s="119">
        <v>0</v>
      </c>
      <c r="H27" s="120">
        <f t="shared" si="7"/>
        <v>20000</v>
      </c>
      <c r="I27" s="123">
        <f t="shared" si="7"/>
        <v>20000</v>
      </c>
      <c r="J27" s="120"/>
      <c r="K27" s="124">
        <f t="shared" si="7"/>
        <v>20000</v>
      </c>
      <c r="L27" s="122">
        <f t="shared" si="7"/>
        <v>0</v>
      </c>
    </row>
    <row r="28" spans="1:21" x14ac:dyDescent="0.25">
      <c r="A28" s="113"/>
      <c r="B28" s="114"/>
      <c r="C28" s="233" t="s">
        <v>130</v>
      </c>
      <c r="D28" s="237"/>
      <c r="E28" s="119">
        <v>0</v>
      </c>
      <c r="F28" s="119"/>
      <c r="G28" s="119">
        <v>0</v>
      </c>
      <c r="H28" s="119">
        <v>20000</v>
      </c>
      <c r="I28" s="120">
        <v>20000</v>
      </c>
      <c r="J28" s="120"/>
      <c r="K28" s="125">
        <f>I28+J28</f>
        <v>20000</v>
      </c>
      <c r="L28" s="115"/>
    </row>
    <row r="29" spans="1:21" s="3" customFormat="1" ht="21.75" customHeight="1" x14ac:dyDescent="0.25">
      <c r="A29" s="114">
        <v>8</v>
      </c>
      <c r="B29" s="114"/>
      <c r="C29" s="235" t="s">
        <v>5</v>
      </c>
      <c r="D29" s="237"/>
      <c r="E29" s="116">
        <f>E30</f>
        <v>35658.449999999997</v>
      </c>
      <c r="F29" s="116"/>
      <c r="G29" s="116">
        <f t="shared" ref="G29:L29" si="8">G30</f>
        <v>0</v>
      </c>
      <c r="H29" s="116">
        <f t="shared" si="8"/>
        <v>0</v>
      </c>
      <c r="I29" s="117">
        <f t="shared" si="8"/>
        <v>0</v>
      </c>
      <c r="J29" s="117">
        <f t="shared" si="8"/>
        <v>0</v>
      </c>
      <c r="K29" s="118">
        <f t="shared" si="8"/>
        <v>0</v>
      </c>
      <c r="L29" s="116">
        <f t="shared" si="8"/>
        <v>0</v>
      </c>
      <c r="O29" s="22"/>
    </row>
    <row r="30" spans="1:21" s="3" customFormat="1" x14ac:dyDescent="0.25">
      <c r="A30" s="114"/>
      <c r="B30" s="114">
        <v>84</v>
      </c>
      <c r="C30" s="251" t="s">
        <v>36</v>
      </c>
      <c r="D30" s="237"/>
      <c r="E30" s="119">
        <f>E31</f>
        <v>35658.449999999997</v>
      </c>
      <c r="F30" s="119"/>
      <c r="G30" s="119">
        <v>0</v>
      </c>
      <c r="H30" s="119">
        <f>H31</f>
        <v>0</v>
      </c>
      <c r="I30" s="120">
        <v>0</v>
      </c>
      <c r="J30" s="120"/>
      <c r="K30" s="121">
        <f>I30+J30</f>
        <v>0</v>
      </c>
      <c r="L30" s="119">
        <f>K30*1.025</f>
        <v>0</v>
      </c>
    </row>
    <row r="31" spans="1:21" ht="12.75" customHeight="1" x14ac:dyDescent="0.25">
      <c r="A31" s="126">
        <v>9</v>
      </c>
      <c r="B31" s="114"/>
      <c r="C31" s="235" t="s">
        <v>149</v>
      </c>
      <c r="D31" s="252"/>
      <c r="E31" s="119">
        <v>35658.449999999997</v>
      </c>
      <c r="F31" s="119">
        <v>39495.839999999997</v>
      </c>
      <c r="G31" s="119">
        <v>0</v>
      </c>
      <c r="H31" s="122">
        <v>0</v>
      </c>
      <c r="I31" s="123">
        <f>I32</f>
        <v>1120408.4099999999</v>
      </c>
      <c r="J31" s="123">
        <f>J32</f>
        <v>0</v>
      </c>
      <c r="K31" s="124">
        <f>K32</f>
        <v>1120408.4099999999</v>
      </c>
      <c r="L31" s="123">
        <f>L32</f>
        <v>0</v>
      </c>
    </row>
    <row r="32" spans="1:21" x14ac:dyDescent="0.25">
      <c r="A32" s="127"/>
      <c r="B32" s="114">
        <v>42</v>
      </c>
      <c r="C32" s="233" t="s">
        <v>150</v>
      </c>
      <c r="D32" s="237"/>
      <c r="E32" s="119"/>
      <c r="F32" s="119"/>
      <c r="G32" s="119"/>
      <c r="H32" s="119"/>
      <c r="I32" s="120">
        <v>1120408.4099999999</v>
      </c>
      <c r="J32" s="120"/>
      <c r="K32" s="121">
        <f>I32+J32</f>
        <v>1120408.4099999999</v>
      </c>
      <c r="L32" s="119"/>
    </row>
    <row r="33" spans="1:15" x14ac:dyDescent="0.25">
      <c r="A33" s="230" t="s">
        <v>39</v>
      </c>
      <c r="B33" s="231"/>
      <c r="C33" s="231"/>
      <c r="D33" s="232"/>
      <c r="E33" s="128" t="e">
        <f>SUM(E5+E26+E29)</f>
        <v>#REF!</v>
      </c>
      <c r="F33" s="129"/>
      <c r="G33" s="116" t="e">
        <f>G5+G26+G29</f>
        <v>#REF!</v>
      </c>
      <c r="H33" s="116">
        <f>H5+H26+H29</f>
        <v>9912281.2699999996</v>
      </c>
      <c r="I33" s="117">
        <f>I5+I26+I29+I31</f>
        <v>15911202</v>
      </c>
      <c r="J33" s="117">
        <f>J5+J26+J29+J31</f>
        <v>1099300</v>
      </c>
      <c r="K33" s="118">
        <f>K5+K26+K29+K31</f>
        <v>17010502</v>
      </c>
      <c r="L33" s="117">
        <f>L5+L26+L29+L31</f>
        <v>0</v>
      </c>
    </row>
    <row r="34" spans="1:15" x14ac:dyDescent="0.25">
      <c r="A34" s="130"/>
      <c r="B34" s="130"/>
      <c r="C34" s="130"/>
      <c r="D34" s="131"/>
      <c r="E34" s="132"/>
      <c r="F34" s="132"/>
      <c r="G34" s="132"/>
      <c r="H34" s="132"/>
      <c r="I34" s="132"/>
      <c r="J34" s="132"/>
      <c r="K34" s="132"/>
      <c r="L34" s="132"/>
    </row>
    <row r="35" spans="1:15" x14ac:dyDescent="0.25">
      <c r="A35" s="253"/>
      <c r="B35" s="254"/>
      <c r="C35" s="254"/>
      <c r="D35" s="254"/>
      <c r="E35" s="254"/>
      <c r="F35" s="254"/>
      <c r="G35" s="254"/>
      <c r="H35" s="254"/>
      <c r="I35" s="254"/>
      <c r="J35" s="254"/>
      <c r="K35" s="254"/>
      <c r="L35" s="254"/>
    </row>
    <row r="36" spans="1:15" ht="24" x14ac:dyDescent="0.25">
      <c r="A36" s="100" t="s">
        <v>8</v>
      </c>
      <c r="B36" s="248" t="s">
        <v>131</v>
      </c>
      <c r="C36" s="249"/>
      <c r="D36" s="101" t="s">
        <v>12</v>
      </c>
      <c r="E36" s="100" t="s">
        <v>26</v>
      </c>
      <c r="F36" s="100" t="s">
        <v>98</v>
      </c>
      <c r="G36" s="100" t="s">
        <v>103</v>
      </c>
      <c r="H36" s="100" t="s">
        <v>108</v>
      </c>
      <c r="I36" s="100" t="s">
        <v>109</v>
      </c>
      <c r="J36" s="100" t="s">
        <v>98</v>
      </c>
      <c r="K36" s="100" t="s">
        <v>177</v>
      </c>
      <c r="L36" s="100" t="s">
        <v>104</v>
      </c>
    </row>
    <row r="37" spans="1:15" ht="13.5" customHeight="1" x14ac:dyDescent="0.25">
      <c r="A37" s="102">
        <v>3</v>
      </c>
      <c r="B37" s="98"/>
      <c r="C37" s="243" t="s">
        <v>11</v>
      </c>
      <c r="D37" s="234"/>
      <c r="E37" s="116" t="e">
        <f>E38+E39+E40+#REF!+E41</f>
        <v>#REF!</v>
      </c>
      <c r="F37" s="116"/>
      <c r="G37" s="116" t="e">
        <f t="shared" ref="G37:L37" si="9">G38+G39+G40+G41</f>
        <v>#REF!</v>
      </c>
      <c r="H37" s="116">
        <f t="shared" si="9"/>
        <v>8803884</v>
      </c>
      <c r="I37" s="117">
        <f t="shared" si="9"/>
        <v>12967902</v>
      </c>
      <c r="J37" s="123">
        <f t="shared" si="9"/>
        <v>1098300</v>
      </c>
      <c r="K37" s="118">
        <f t="shared" si="9"/>
        <v>14066202</v>
      </c>
      <c r="L37" s="117">
        <f t="shared" si="9"/>
        <v>0</v>
      </c>
      <c r="O37" s="23"/>
    </row>
    <row r="38" spans="1:15" ht="15.75" customHeight="1" x14ac:dyDescent="0.25">
      <c r="A38" s="102"/>
      <c r="B38" s="98">
        <v>31</v>
      </c>
      <c r="C38" s="247" t="s">
        <v>14</v>
      </c>
      <c r="D38" s="234"/>
      <c r="E38" s="116" t="e">
        <f>SUM(#REF!)</f>
        <v>#REF!</v>
      </c>
      <c r="F38" s="116" t="e">
        <f>#REF!+#REF!+#REF!+#REF!+#REF!+#REF!</f>
        <v>#REF!</v>
      </c>
      <c r="G38" s="116" t="e">
        <f>SUM(#REF!)</f>
        <v>#REF!</v>
      </c>
      <c r="H38" s="116">
        <v>6394717</v>
      </c>
      <c r="I38" s="117">
        <v>9544849</v>
      </c>
      <c r="J38" s="133">
        <v>835000</v>
      </c>
      <c r="K38" s="124">
        <f>I38+J38</f>
        <v>10379849</v>
      </c>
      <c r="L38" s="115"/>
    </row>
    <row r="39" spans="1:15" x14ac:dyDescent="0.25">
      <c r="A39" s="114"/>
      <c r="B39" s="114">
        <v>32</v>
      </c>
      <c r="C39" s="245" t="s">
        <v>21</v>
      </c>
      <c r="D39" s="234"/>
      <c r="E39" s="116" t="e">
        <f>SUM(#REF!)</f>
        <v>#REF!</v>
      </c>
      <c r="F39" s="116" t="e">
        <f>#REF!+#REF!+#REF!+#REF!+#REF!+#REF!+#REF!</f>
        <v>#REF!</v>
      </c>
      <c r="G39" s="116" t="e">
        <f>SUM(#REF!)</f>
        <v>#REF!</v>
      </c>
      <c r="H39" s="116">
        <v>2387547</v>
      </c>
      <c r="I39" s="117">
        <v>3379283</v>
      </c>
      <c r="J39" s="133">
        <v>263300</v>
      </c>
      <c r="K39" s="124">
        <f t="shared" ref="K39:K41" si="10">I39+J39</f>
        <v>3642583</v>
      </c>
      <c r="L39" s="115"/>
    </row>
    <row r="40" spans="1:15" x14ac:dyDescent="0.25">
      <c r="A40" s="113"/>
      <c r="B40" s="126">
        <v>34</v>
      </c>
      <c r="C40" s="247" t="s">
        <v>35</v>
      </c>
      <c r="D40" s="237"/>
      <c r="E40" s="122" t="e">
        <f>#REF!+#REF!</f>
        <v>#REF!</v>
      </c>
      <c r="F40" s="122" t="e">
        <f>#REF!+#REF!</f>
        <v>#REF!</v>
      </c>
      <c r="G40" s="122" t="e">
        <f>#REF!+#REF!</f>
        <v>#REF!</v>
      </c>
      <c r="H40" s="122">
        <v>18920</v>
      </c>
      <c r="I40" s="123">
        <v>36770</v>
      </c>
      <c r="J40" s="133"/>
      <c r="K40" s="124">
        <f t="shared" si="10"/>
        <v>36770</v>
      </c>
      <c r="L40" s="115"/>
      <c r="O40" s="22"/>
    </row>
    <row r="41" spans="1:15" x14ac:dyDescent="0.25">
      <c r="A41" s="113"/>
      <c r="B41" s="126">
        <v>38</v>
      </c>
      <c r="C41" s="247" t="s">
        <v>41</v>
      </c>
      <c r="D41" s="237"/>
      <c r="E41" s="122" t="e">
        <f>#REF!+#REF!</f>
        <v>#REF!</v>
      </c>
      <c r="F41" s="122" t="e">
        <f>#REF!+#REF!</f>
        <v>#REF!</v>
      </c>
      <c r="G41" s="122" t="e">
        <f>#REF!+#REF!</f>
        <v>#REF!</v>
      </c>
      <c r="H41" s="122">
        <v>2700</v>
      </c>
      <c r="I41" s="123">
        <v>7000</v>
      </c>
      <c r="J41" s="133"/>
      <c r="K41" s="124">
        <f t="shared" si="10"/>
        <v>7000</v>
      </c>
      <c r="L41" s="115"/>
    </row>
    <row r="42" spans="1:15" ht="23.25" customHeight="1" x14ac:dyDescent="0.25">
      <c r="A42" s="134">
        <v>4</v>
      </c>
      <c r="B42" s="97"/>
      <c r="C42" s="241" t="s">
        <v>3</v>
      </c>
      <c r="D42" s="242"/>
      <c r="E42" s="116" t="e">
        <f>E43+E44+E45</f>
        <v>#REF!</v>
      </c>
      <c r="F42" s="116"/>
      <c r="G42" s="116" t="e">
        <f t="shared" ref="G42:L42" si="11">G43+G44+G45</f>
        <v>#REF!</v>
      </c>
      <c r="H42" s="116">
        <f t="shared" si="11"/>
        <v>1051397.27</v>
      </c>
      <c r="I42" s="117">
        <f t="shared" si="11"/>
        <v>2906300</v>
      </c>
      <c r="J42" s="123">
        <f t="shared" si="11"/>
        <v>1000</v>
      </c>
      <c r="K42" s="118">
        <f t="shared" si="11"/>
        <v>2907300</v>
      </c>
      <c r="L42" s="117">
        <f t="shared" si="11"/>
        <v>0</v>
      </c>
    </row>
    <row r="43" spans="1:15" ht="27.75" customHeight="1" x14ac:dyDescent="0.25">
      <c r="A43" s="102"/>
      <c r="B43" s="102">
        <v>41</v>
      </c>
      <c r="C43" s="244" t="s">
        <v>42</v>
      </c>
      <c r="D43" s="242"/>
      <c r="E43" s="122" t="e">
        <f>#REF!+#REF!+#REF!</f>
        <v>#REF!</v>
      </c>
      <c r="F43" s="122" t="e">
        <f>#REF!+#REF!+#REF!</f>
        <v>#REF!</v>
      </c>
      <c r="G43" s="122" t="e">
        <f>#REF!+#REF!+#REF!</f>
        <v>#REF!</v>
      </c>
      <c r="H43" s="122">
        <v>0</v>
      </c>
      <c r="I43" s="123">
        <v>30000</v>
      </c>
      <c r="J43" s="133"/>
      <c r="K43" s="124">
        <f>I43+J43</f>
        <v>30000</v>
      </c>
      <c r="L43" s="122"/>
    </row>
    <row r="44" spans="1:15" ht="24" customHeight="1" x14ac:dyDescent="0.25">
      <c r="A44" s="109"/>
      <c r="B44" s="135">
        <v>42</v>
      </c>
      <c r="C44" s="245" t="s">
        <v>43</v>
      </c>
      <c r="D44" s="237"/>
      <c r="E44" s="136" t="e">
        <f>#REF!+#REF!+#REF!+#REF!</f>
        <v>#REF!</v>
      </c>
      <c r="F44" s="136" t="e">
        <f>#REF!+#REF!+#REF!+#REF!</f>
        <v>#REF!</v>
      </c>
      <c r="G44" s="136" t="e">
        <f>#REF!+#REF!+#REF!+#REF!</f>
        <v>#REF!</v>
      </c>
      <c r="H44" s="136">
        <v>1023397.27</v>
      </c>
      <c r="I44" s="137">
        <v>2843500</v>
      </c>
      <c r="J44" s="133">
        <v>1000</v>
      </c>
      <c r="K44" s="124">
        <f t="shared" ref="K44:K45" si="12">I44+J44</f>
        <v>2844500</v>
      </c>
      <c r="L44" s="122"/>
      <c r="M44" s="4"/>
      <c r="N44" s="4"/>
      <c r="O44" s="4"/>
    </row>
    <row r="45" spans="1:15" ht="24" customHeight="1" x14ac:dyDescent="0.25">
      <c r="A45" s="109"/>
      <c r="B45" s="135">
        <v>45</v>
      </c>
      <c r="C45" s="245" t="s">
        <v>44</v>
      </c>
      <c r="D45" s="237"/>
      <c r="E45" s="136" t="e">
        <f>#REF!+#REF!+#REF!</f>
        <v>#REF!</v>
      </c>
      <c r="F45" s="136" t="e">
        <f>#REF!+#REF!+#REF!</f>
        <v>#REF!</v>
      </c>
      <c r="G45" s="136" t="e">
        <f>#REF!+#REF!+#REF!</f>
        <v>#REF!</v>
      </c>
      <c r="H45" s="136">
        <v>28000</v>
      </c>
      <c r="I45" s="137">
        <v>32800</v>
      </c>
      <c r="J45" s="133"/>
      <c r="K45" s="124">
        <f t="shared" si="12"/>
        <v>32800</v>
      </c>
      <c r="L45" s="122"/>
      <c r="M45" s="4"/>
      <c r="N45" s="4"/>
      <c r="O45" s="4"/>
    </row>
    <row r="46" spans="1:15" ht="12" customHeight="1" x14ac:dyDescent="0.25">
      <c r="A46" s="135">
        <v>5</v>
      </c>
      <c r="B46" s="109"/>
      <c r="C46" s="246" t="s">
        <v>47</v>
      </c>
      <c r="D46" s="237"/>
      <c r="E46" s="136" t="e">
        <f>#REF!+#REF!</f>
        <v>#REF!</v>
      </c>
      <c r="F46" s="136"/>
      <c r="G46" s="136" t="e">
        <f>#REF!+#REF!</f>
        <v>#REF!</v>
      </c>
      <c r="H46" s="136">
        <f>H47</f>
        <v>37000</v>
      </c>
      <c r="I46" s="137">
        <f>I47</f>
        <v>37000</v>
      </c>
      <c r="J46" s="137"/>
      <c r="K46" s="138">
        <f>K47</f>
        <v>37000</v>
      </c>
      <c r="L46" s="136">
        <f>L47</f>
        <v>0</v>
      </c>
      <c r="M46" s="4"/>
      <c r="N46" s="4"/>
      <c r="O46" s="4"/>
    </row>
    <row r="47" spans="1:15" ht="24" customHeight="1" x14ac:dyDescent="0.25">
      <c r="A47" s="135"/>
      <c r="B47" s="135">
        <v>54</v>
      </c>
      <c r="C47" s="245" t="s">
        <v>48</v>
      </c>
      <c r="D47" s="237"/>
      <c r="E47" s="136"/>
      <c r="F47" s="122" t="e">
        <f>#REF!+#REF!</f>
        <v>#REF!</v>
      </c>
      <c r="G47" s="122"/>
      <c r="H47" s="122">
        <v>37000</v>
      </c>
      <c r="I47" s="123">
        <v>37000</v>
      </c>
      <c r="J47" s="123"/>
      <c r="K47" s="124">
        <f>I47+J47</f>
        <v>37000</v>
      </c>
      <c r="L47" s="122"/>
      <c r="M47" s="4"/>
      <c r="N47" s="4"/>
      <c r="O47" s="4"/>
    </row>
    <row r="48" spans="1:15" ht="23.25" customHeight="1" x14ac:dyDescent="0.25">
      <c r="A48" s="230" t="s">
        <v>17</v>
      </c>
      <c r="B48" s="239"/>
      <c r="C48" s="239"/>
      <c r="D48" s="240"/>
      <c r="E48" s="128" t="e">
        <f>SUM(E37+E42+E46)</f>
        <v>#REF!</v>
      </c>
      <c r="F48" s="128"/>
      <c r="G48" s="128" t="e">
        <f t="shared" ref="G48:L48" si="13">SUM(G37+G42+G46)</f>
        <v>#REF!</v>
      </c>
      <c r="H48" s="128">
        <f t="shared" si="13"/>
        <v>9892281.2699999996</v>
      </c>
      <c r="I48" s="139">
        <f t="shared" si="13"/>
        <v>15911202</v>
      </c>
      <c r="J48" s="139">
        <f t="shared" si="13"/>
        <v>1099300</v>
      </c>
      <c r="K48" s="140">
        <f t="shared" si="13"/>
        <v>17010502</v>
      </c>
      <c r="L48" s="139">
        <f t="shared" si="13"/>
        <v>0</v>
      </c>
    </row>
    <row r="49" spans="1:12" x14ac:dyDescent="0.25">
      <c r="A49" s="18"/>
      <c r="B49" s="18"/>
      <c r="C49" s="18"/>
      <c r="D49" s="18"/>
      <c r="E49" s="19" t="s">
        <v>99</v>
      </c>
      <c r="F49" s="19"/>
      <c r="G49" s="19"/>
      <c r="H49" s="19"/>
      <c r="I49" s="19"/>
      <c r="J49" s="19"/>
      <c r="K49" s="18"/>
      <c r="L49" s="18"/>
    </row>
    <row r="50" spans="1:12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</row>
  </sheetData>
  <mergeCells count="48">
    <mergeCell ref="C25:D25"/>
    <mergeCell ref="C26:D26"/>
    <mergeCell ref="C27:D27"/>
    <mergeCell ref="C28:D28"/>
    <mergeCell ref="C39:D39"/>
    <mergeCell ref="C32:D32"/>
    <mergeCell ref="C29:D29"/>
    <mergeCell ref="C30:D30"/>
    <mergeCell ref="C31:D31"/>
    <mergeCell ref="B36:C36"/>
    <mergeCell ref="A35:L35"/>
    <mergeCell ref="C21:D21"/>
    <mergeCell ref="C22:D22"/>
    <mergeCell ref="C19:D19"/>
    <mergeCell ref="C23:D23"/>
    <mergeCell ref="C24:D24"/>
    <mergeCell ref="C4:D4"/>
    <mergeCell ref="C16:D16"/>
    <mergeCell ref="C17:D17"/>
    <mergeCell ref="C18:D18"/>
    <mergeCell ref="C20:D20"/>
    <mergeCell ref="A48:D48"/>
    <mergeCell ref="C42:D42"/>
    <mergeCell ref="C37:D37"/>
    <mergeCell ref="C43:D43"/>
    <mergeCell ref="C44:D44"/>
    <mergeCell ref="C45:D45"/>
    <mergeCell ref="C46:D46"/>
    <mergeCell ref="C47:D47"/>
    <mergeCell ref="C38:D38"/>
    <mergeCell ref="C40:D40"/>
    <mergeCell ref="C41:D41"/>
    <mergeCell ref="D2:I2"/>
    <mergeCell ref="A2:B2"/>
    <mergeCell ref="A1:M1"/>
    <mergeCell ref="A3:L3"/>
    <mergeCell ref="A33:D33"/>
    <mergeCell ref="C7:D7"/>
    <mergeCell ref="C8:D8"/>
    <mergeCell ref="C9:D9"/>
    <mergeCell ref="C10:D10"/>
    <mergeCell ref="C5:D5"/>
    <mergeCell ref="C6:D6"/>
    <mergeCell ref="C11:D11"/>
    <mergeCell ref="C12:D12"/>
    <mergeCell ref="C13:D13"/>
    <mergeCell ref="C14:D14"/>
    <mergeCell ref="C15:D15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7"/>
  <sheetViews>
    <sheetView workbookViewId="0">
      <selection activeCell="L14" sqref="L14"/>
    </sheetView>
  </sheetViews>
  <sheetFormatPr defaultRowHeight="15" x14ac:dyDescent="0.25"/>
  <cols>
    <col min="1" max="1" width="10.42578125" customWidth="1"/>
    <col min="2" max="2" width="24" customWidth="1"/>
    <col min="3" max="3" width="12.85546875" hidden="1" customWidth="1"/>
    <col min="4" max="4" width="12.85546875" bestFit="1" customWidth="1"/>
    <col min="5" max="5" width="12.85546875" customWidth="1"/>
    <col min="6" max="6" width="12.85546875" bestFit="1" customWidth="1"/>
    <col min="7" max="7" width="13.42578125" customWidth="1"/>
  </cols>
  <sheetData>
    <row r="1" spans="1:7" x14ac:dyDescent="0.25">
      <c r="A1" s="267" t="s">
        <v>20</v>
      </c>
      <c r="B1" s="268"/>
      <c r="C1" s="268"/>
      <c r="D1" s="268"/>
      <c r="E1" s="268"/>
      <c r="F1" s="268"/>
      <c r="G1" s="268"/>
    </row>
    <row r="2" spans="1:7" x14ac:dyDescent="0.25">
      <c r="A2" s="24"/>
      <c r="B2" s="269" t="s">
        <v>154</v>
      </c>
      <c r="C2" s="269"/>
      <c r="D2" s="269"/>
      <c r="E2" s="269"/>
      <c r="F2" s="269"/>
      <c r="G2" s="269"/>
    </row>
    <row r="3" spans="1:7" x14ac:dyDescent="0.25">
      <c r="A3" s="259" t="s">
        <v>133</v>
      </c>
      <c r="B3" s="259"/>
      <c r="C3" s="259"/>
      <c r="D3" s="259"/>
      <c r="E3" s="259"/>
      <c r="F3" s="259"/>
      <c r="G3" s="259"/>
    </row>
    <row r="4" spans="1:7" x14ac:dyDescent="0.25">
      <c r="A4" s="261">
        <v>45957</v>
      </c>
      <c r="B4" s="262"/>
      <c r="C4" s="61"/>
      <c r="D4" s="61"/>
      <c r="E4" s="84"/>
      <c r="F4" s="61"/>
      <c r="G4" s="61"/>
    </row>
    <row r="5" spans="1:7" ht="12" customHeight="1" x14ac:dyDescent="0.25">
      <c r="A5" s="260" t="s">
        <v>155</v>
      </c>
      <c r="B5" s="260"/>
      <c r="C5" s="62"/>
      <c r="D5" s="62"/>
      <c r="E5" s="62"/>
      <c r="F5" s="63"/>
      <c r="G5" s="64"/>
    </row>
    <row r="6" spans="1:7" ht="24" customHeight="1" x14ac:dyDescent="0.25">
      <c r="A6" s="65" t="s">
        <v>10</v>
      </c>
      <c r="B6" s="66" t="s">
        <v>145</v>
      </c>
      <c r="C6" s="65" t="s">
        <v>132</v>
      </c>
      <c r="D6" s="65" t="s">
        <v>109</v>
      </c>
      <c r="E6" s="65" t="s">
        <v>98</v>
      </c>
      <c r="F6" s="65" t="s">
        <v>177</v>
      </c>
      <c r="G6" s="65" t="s">
        <v>104</v>
      </c>
    </row>
    <row r="7" spans="1:7" x14ac:dyDescent="0.25">
      <c r="A7" s="255" t="s">
        <v>0</v>
      </c>
      <c r="B7" s="266"/>
      <c r="C7" s="67">
        <f>C8+C11+C13+C16+C20+C22</f>
        <v>9892281.2699999996</v>
      </c>
      <c r="D7" s="67">
        <f>D8+D11+D13+D16+D20+D22</f>
        <v>15911202</v>
      </c>
      <c r="E7" s="67">
        <f>E8+E11+E13+E16+E20+E22</f>
        <v>1099300</v>
      </c>
      <c r="F7" s="90">
        <f>F8+F11+F13+F16+F20+F22</f>
        <v>17010502</v>
      </c>
      <c r="G7" s="67">
        <f>G8+G11+G13+G16+G20+G22</f>
        <v>0</v>
      </c>
    </row>
    <row r="8" spans="1:7" x14ac:dyDescent="0.25">
      <c r="A8" s="255" t="s">
        <v>114</v>
      </c>
      <c r="B8" s="266"/>
      <c r="C8" s="67">
        <f>C9+C10</f>
        <v>253937.16</v>
      </c>
      <c r="D8" s="85">
        <f>D9+D10</f>
        <v>342416.44</v>
      </c>
      <c r="E8" s="85">
        <f>E9+E10</f>
        <v>300000</v>
      </c>
      <c r="F8" s="90">
        <f>F9+F10</f>
        <v>642416.43999999994</v>
      </c>
      <c r="G8" s="67">
        <f>G9+G10</f>
        <v>0</v>
      </c>
    </row>
    <row r="9" spans="1:7" x14ac:dyDescent="0.25">
      <c r="A9" s="68">
        <v>11</v>
      </c>
      <c r="B9" s="68" t="s">
        <v>134</v>
      </c>
      <c r="C9" s="69">
        <v>253937.16</v>
      </c>
      <c r="D9" s="86">
        <v>342416.44</v>
      </c>
      <c r="E9" s="86"/>
      <c r="F9" s="91">
        <f>D9+E9</f>
        <v>342416.44</v>
      </c>
      <c r="G9" s="69"/>
    </row>
    <row r="10" spans="1:7" x14ac:dyDescent="0.25">
      <c r="A10" s="68">
        <v>12</v>
      </c>
      <c r="B10" s="68" t="s">
        <v>116</v>
      </c>
      <c r="C10" s="70"/>
      <c r="D10" s="86">
        <v>0</v>
      </c>
      <c r="E10" s="86">
        <v>300000</v>
      </c>
      <c r="F10" s="91">
        <f>D10+E10</f>
        <v>300000</v>
      </c>
      <c r="G10" s="69"/>
    </row>
    <row r="11" spans="1:7" x14ac:dyDescent="0.25">
      <c r="A11" s="264" t="s">
        <v>115</v>
      </c>
      <c r="B11" s="265"/>
      <c r="C11" s="71">
        <f>C12</f>
        <v>436012</v>
      </c>
      <c r="D11" s="87">
        <f>D12</f>
        <v>1967311.65</v>
      </c>
      <c r="E11" s="87">
        <f>E12</f>
        <v>-299000</v>
      </c>
      <c r="F11" s="92">
        <f>F12</f>
        <v>1668311.65</v>
      </c>
      <c r="G11" s="71">
        <f>G12</f>
        <v>0</v>
      </c>
    </row>
    <row r="12" spans="1:7" ht="18" customHeight="1" x14ac:dyDescent="0.25">
      <c r="A12" s="68">
        <v>31</v>
      </c>
      <c r="B12" s="68" t="s">
        <v>135</v>
      </c>
      <c r="C12" s="69">
        <v>436012</v>
      </c>
      <c r="D12" s="86">
        <v>1967311.65</v>
      </c>
      <c r="E12" s="86">
        <v>-299000</v>
      </c>
      <c r="F12" s="91">
        <f>D12+E12</f>
        <v>1668311.65</v>
      </c>
      <c r="G12" s="69"/>
    </row>
    <row r="13" spans="1:7" x14ac:dyDescent="0.25">
      <c r="A13" s="255" t="s">
        <v>136</v>
      </c>
      <c r="B13" s="266"/>
      <c r="C13" s="67">
        <f>C14+C15</f>
        <v>9069422.1099999994</v>
      </c>
      <c r="D13" s="85">
        <f>D14+D15</f>
        <v>12054508.5</v>
      </c>
      <c r="E13" s="85">
        <f>E14+E15</f>
        <v>918300</v>
      </c>
      <c r="F13" s="90">
        <f>F14+F15</f>
        <v>12972808.5</v>
      </c>
      <c r="G13" s="67">
        <f>G14+G15</f>
        <v>0</v>
      </c>
    </row>
    <row r="14" spans="1:7" ht="25.5" customHeight="1" x14ac:dyDescent="0.25">
      <c r="A14" s="68">
        <v>41</v>
      </c>
      <c r="B14" s="68" t="s">
        <v>137</v>
      </c>
      <c r="C14" s="69">
        <v>8235524.8399999999</v>
      </c>
      <c r="D14" s="86">
        <v>11739140.5</v>
      </c>
      <c r="E14" s="96">
        <v>918300</v>
      </c>
      <c r="F14" s="91">
        <f>D14+E14</f>
        <v>12657440.5</v>
      </c>
      <c r="G14" s="69"/>
    </row>
    <row r="15" spans="1:7" ht="24" customHeight="1" x14ac:dyDescent="0.25">
      <c r="A15" s="72">
        <v>45</v>
      </c>
      <c r="B15" s="68" t="s">
        <v>139</v>
      </c>
      <c r="C15" s="69">
        <v>833897.27</v>
      </c>
      <c r="D15" s="86">
        <v>315368</v>
      </c>
      <c r="E15" s="86"/>
      <c r="F15" s="91">
        <f>D15+E15</f>
        <v>315368</v>
      </c>
      <c r="G15" s="69"/>
    </row>
    <row r="16" spans="1:7" x14ac:dyDescent="0.25">
      <c r="A16" s="255" t="s">
        <v>138</v>
      </c>
      <c r="B16" s="258"/>
      <c r="C16" s="67">
        <f>C17+C18+C19</f>
        <v>132910</v>
      </c>
      <c r="D16" s="85">
        <f>D17+D18+D19</f>
        <v>426557</v>
      </c>
      <c r="E16" s="85">
        <f>E17+E18+E19</f>
        <v>180000</v>
      </c>
      <c r="F16" s="90">
        <f>F17+F18+F19</f>
        <v>606557</v>
      </c>
      <c r="G16" s="67">
        <f>G17+G18+G19</f>
        <v>0</v>
      </c>
    </row>
    <row r="17" spans="1:7" x14ac:dyDescent="0.25">
      <c r="A17" s="72">
        <v>51</v>
      </c>
      <c r="B17" s="68" t="s">
        <v>34</v>
      </c>
      <c r="C17" s="69"/>
      <c r="D17" s="86">
        <v>58647</v>
      </c>
      <c r="E17" s="86"/>
      <c r="F17" s="91">
        <f>D17+E17</f>
        <v>58647</v>
      </c>
      <c r="G17" s="69"/>
    </row>
    <row r="18" spans="1:7" x14ac:dyDescent="0.25">
      <c r="A18" s="72">
        <v>53</v>
      </c>
      <c r="B18" s="73" t="s">
        <v>40</v>
      </c>
      <c r="C18" s="69">
        <v>92910</v>
      </c>
      <c r="D18" s="86">
        <v>92910</v>
      </c>
      <c r="E18" s="86"/>
      <c r="F18" s="91">
        <f t="shared" ref="F18:F19" si="0">D18+E18</f>
        <v>92910</v>
      </c>
      <c r="G18" s="69"/>
    </row>
    <row r="19" spans="1:7" ht="22.5" customHeight="1" x14ac:dyDescent="0.25">
      <c r="A19" s="72">
        <v>54</v>
      </c>
      <c r="B19" s="68" t="s">
        <v>140</v>
      </c>
      <c r="C19" s="69">
        <v>40000</v>
      </c>
      <c r="D19" s="86">
        <v>275000</v>
      </c>
      <c r="E19" s="86">
        <v>180000</v>
      </c>
      <c r="F19" s="91">
        <f t="shared" si="0"/>
        <v>455000</v>
      </c>
      <c r="G19" s="69"/>
    </row>
    <row r="20" spans="1:7" x14ac:dyDescent="0.25">
      <c r="A20" s="255" t="s">
        <v>142</v>
      </c>
      <c r="B20" s="256"/>
      <c r="C20" s="67">
        <f>C21</f>
        <v>0</v>
      </c>
      <c r="D20" s="85">
        <f>D21</f>
        <v>0</v>
      </c>
      <c r="E20" s="85">
        <f>E21</f>
        <v>0</v>
      </c>
      <c r="F20" s="90">
        <f>F21</f>
        <v>0</v>
      </c>
      <c r="G20" s="67">
        <f>G21</f>
        <v>0</v>
      </c>
    </row>
    <row r="21" spans="1:7" x14ac:dyDescent="0.25">
      <c r="A21" s="72">
        <v>61</v>
      </c>
      <c r="B21" s="68" t="s">
        <v>141</v>
      </c>
      <c r="C21" s="69">
        <v>0</v>
      </c>
      <c r="D21" s="86">
        <v>0</v>
      </c>
      <c r="E21" s="86"/>
      <c r="F21" s="91">
        <f>D21*1.025</f>
        <v>0</v>
      </c>
      <c r="G21" s="69">
        <f>F21*1.025</f>
        <v>0</v>
      </c>
    </row>
    <row r="22" spans="1:7" x14ac:dyDescent="0.25">
      <c r="A22" s="255" t="s">
        <v>143</v>
      </c>
      <c r="B22" s="256"/>
      <c r="C22" s="74">
        <f>C23</f>
        <v>0</v>
      </c>
      <c r="D22" s="88">
        <f>D23</f>
        <v>1120408.4099999999</v>
      </c>
      <c r="E22" s="88">
        <f>E23</f>
        <v>0</v>
      </c>
      <c r="F22" s="93">
        <f>F23</f>
        <v>1120408.4099999999</v>
      </c>
      <c r="G22" s="74">
        <f>G23</f>
        <v>0</v>
      </c>
    </row>
    <row r="23" spans="1:7" ht="22.5" customHeight="1" x14ac:dyDescent="0.25">
      <c r="A23" s="72">
        <v>92</v>
      </c>
      <c r="B23" s="68" t="s">
        <v>144</v>
      </c>
      <c r="C23" s="75">
        <v>0</v>
      </c>
      <c r="D23" s="89">
        <v>1120408.4099999999</v>
      </c>
      <c r="E23" s="89"/>
      <c r="F23" s="94">
        <f>D23+E23</f>
        <v>1120408.4099999999</v>
      </c>
      <c r="G23" s="75"/>
    </row>
    <row r="24" spans="1:7" ht="3" customHeight="1" x14ac:dyDescent="0.25">
      <c r="A24" s="76"/>
      <c r="B24" s="77"/>
      <c r="C24" s="78"/>
      <c r="D24" s="79"/>
      <c r="E24" s="79"/>
      <c r="F24" s="78"/>
      <c r="G24" s="78"/>
    </row>
    <row r="25" spans="1:7" ht="6" hidden="1" customHeight="1" x14ac:dyDescent="0.25">
      <c r="A25" s="76"/>
      <c r="B25" s="77"/>
      <c r="C25" s="78"/>
      <c r="D25" s="79"/>
      <c r="E25" s="79"/>
      <c r="F25" s="78"/>
      <c r="G25" s="78"/>
    </row>
    <row r="26" spans="1:7" ht="12" customHeight="1" x14ac:dyDescent="0.25">
      <c r="A26" s="263" t="s">
        <v>133</v>
      </c>
      <c r="B26" s="263"/>
      <c r="C26" s="263"/>
      <c r="D26" s="263"/>
      <c r="E26" s="263"/>
      <c r="F26" s="263"/>
      <c r="G26" s="263"/>
    </row>
    <row r="27" spans="1:7" ht="10.5" customHeight="1" x14ac:dyDescent="0.25">
      <c r="A27" s="80" t="s">
        <v>146</v>
      </c>
      <c r="B27" s="80"/>
      <c r="C27" s="81"/>
      <c r="D27" s="82"/>
      <c r="E27" s="82"/>
      <c r="F27" s="81"/>
      <c r="G27" s="81"/>
    </row>
    <row r="28" spans="1:7" ht="24" x14ac:dyDescent="0.25">
      <c r="A28" s="65" t="s">
        <v>10</v>
      </c>
      <c r="B28" s="66" t="s">
        <v>145</v>
      </c>
      <c r="C28" s="65" t="s">
        <v>132</v>
      </c>
      <c r="D28" s="65" t="s">
        <v>109</v>
      </c>
      <c r="E28" s="65" t="s">
        <v>98</v>
      </c>
      <c r="F28" s="65" t="s">
        <v>177</v>
      </c>
      <c r="G28" s="65" t="s">
        <v>104</v>
      </c>
    </row>
    <row r="29" spans="1:7" ht="15" customHeight="1" x14ac:dyDescent="0.25">
      <c r="A29" s="255" t="s">
        <v>2</v>
      </c>
      <c r="B29" s="266"/>
      <c r="C29" s="67">
        <f>C30+C33+C35+C38+C42+C46+C44</f>
        <v>9892281.2699999996</v>
      </c>
      <c r="D29" s="67">
        <f>D30+D33+D35+D38+D42+D46+D44</f>
        <v>15911202</v>
      </c>
      <c r="E29" s="67">
        <f>E30+E33+E35+E38+E42+E46+E44</f>
        <v>1099300</v>
      </c>
      <c r="F29" s="90">
        <f>F30+F33+F35+F38+F42+F46+F44</f>
        <v>17010502</v>
      </c>
      <c r="G29" s="67">
        <f>G30+G33+G35+G38+G42+G46+G44</f>
        <v>0</v>
      </c>
    </row>
    <row r="30" spans="1:7" ht="11.25" customHeight="1" x14ac:dyDescent="0.25">
      <c r="A30" s="255" t="s">
        <v>114</v>
      </c>
      <c r="B30" s="266"/>
      <c r="C30" s="67">
        <f>C31+C32</f>
        <v>253937.16</v>
      </c>
      <c r="D30" s="85">
        <f>D31+D32</f>
        <v>342416.44</v>
      </c>
      <c r="E30" s="85">
        <f>E31+E32</f>
        <v>300000</v>
      </c>
      <c r="F30" s="90">
        <f>F31+F32</f>
        <v>642416.43999999994</v>
      </c>
      <c r="G30" s="67">
        <f>G31+G32</f>
        <v>0</v>
      </c>
    </row>
    <row r="31" spans="1:7" x14ac:dyDescent="0.25">
      <c r="A31" s="68">
        <v>11</v>
      </c>
      <c r="B31" s="68" t="s">
        <v>134</v>
      </c>
      <c r="C31" s="67">
        <v>253937.16</v>
      </c>
      <c r="D31" s="86">
        <v>342416.44</v>
      </c>
      <c r="E31" s="86"/>
      <c r="F31" s="91">
        <f>D31+E31</f>
        <v>342416.44</v>
      </c>
      <c r="G31" s="69"/>
    </row>
    <row r="32" spans="1:7" ht="12" customHeight="1" x14ac:dyDescent="0.25">
      <c r="A32" s="68">
        <v>12</v>
      </c>
      <c r="B32" s="68" t="s">
        <v>116</v>
      </c>
      <c r="C32" s="70"/>
      <c r="D32" s="86">
        <v>0</v>
      </c>
      <c r="E32" s="86">
        <v>300000</v>
      </c>
      <c r="F32" s="91">
        <f>D32+E32</f>
        <v>300000</v>
      </c>
      <c r="G32" s="69"/>
    </row>
    <row r="33" spans="1:7" x14ac:dyDescent="0.25">
      <c r="A33" s="264" t="s">
        <v>115</v>
      </c>
      <c r="B33" s="265"/>
      <c r="C33" s="71">
        <f>C34</f>
        <v>436012</v>
      </c>
      <c r="D33" s="87">
        <f>D34</f>
        <v>1967311.65</v>
      </c>
      <c r="E33" s="87">
        <f>E34</f>
        <v>-299000</v>
      </c>
      <c r="F33" s="92">
        <f>F34</f>
        <v>1668311.65</v>
      </c>
      <c r="G33" s="71">
        <f>G34</f>
        <v>0</v>
      </c>
    </row>
    <row r="34" spans="1:7" ht="17.25" customHeight="1" x14ac:dyDescent="0.25">
      <c r="A34" s="68">
        <v>31</v>
      </c>
      <c r="B34" s="68" t="s">
        <v>135</v>
      </c>
      <c r="C34" s="69">
        <v>436012</v>
      </c>
      <c r="D34" s="86">
        <v>1967311.65</v>
      </c>
      <c r="E34" s="86">
        <v>-299000</v>
      </c>
      <c r="F34" s="91">
        <f>D34+E34</f>
        <v>1668311.65</v>
      </c>
      <c r="G34" s="69"/>
    </row>
    <row r="35" spans="1:7" ht="15" customHeight="1" x14ac:dyDescent="0.25">
      <c r="A35" s="255" t="s">
        <v>136</v>
      </c>
      <c r="B35" s="266"/>
      <c r="C35" s="67">
        <f>C36+C37</f>
        <v>9069422.1099999994</v>
      </c>
      <c r="D35" s="85">
        <f>D36+D37</f>
        <v>12054508.5</v>
      </c>
      <c r="E35" s="85">
        <f>E36+E37</f>
        <v>918300</v>
      </c>
      <c r="F35" s="90">
        <f>F36+F37</f>
        <v>12972808.5</v>
      </c>
      <c r="G35" s="67">
        <f>G36+G37</f>
        <v>0</v>
      </c>
    </row>
    <row r="36" spans="1:7" ht="24.75" customHeight="1" x14ac:dyDescent="0.25">
      <c r="A36" s="68">
        <v>41</v>
      </c>
      <c r="B36" s="68" t="s">
        <v>137</v>
      </c>
      <c r="C36" s="69">
        <v>8235524.8399999999</v>
      </c>
      <c r="D36" s="86">
        <v>11739140.5</v>
      </c>
      <c r="E36" s="86">
        <v>918300</v>
      </c>
      <c r="F36" s="91">
        <f>D36+E36</f>
        <v>12657440.5</v>
      </c>
      <c r="G36" s="69"/>
    </row>
    <row r="37" spans="1:7" ht="22.5" customHeight="1" x14ac:dyDescent="0.25">
      <c r="A37" s="72">
        <v>45</v>
      </c>
      <c r="B37" s="68" t="s">
        <v>139</v>
      </c>
      <c r="C37" s="69">
        <v>833897.27</v>
      </c>
      <c r="D37" s="86">
        <v>315368</v>
      </c>
      <c r="E37" s="86"/>
      <c r="F37" s="91">
        <f>D37+E37</f>
        <v>315368</v>
      </c>
      <c r="G37" s="69"/>
    </row>
    <row r="38" spans="1:7" ht="15" customHeight="1" x14ac:dyDescent="0.25">
      <c r="A38" s="255" t="s">
        <v>138</v>
      </c>
      <c r="B38" s="258"/>
      <c r="C38" s="67">
        <f>C39+C40+C41</f>
        <v>132910</v>
      </c>
      <c r="D38" s="85">
        <f>D39+D40+D41</f>
        <v>426557</v>
      </c>
      <c r="E38" s="85">
        <f>E39+E40+E41</f>
        <v>180000</v>
      </c>
      <c r="F38" s="90">
        <f>F39+F40+F41</f>
        <v>606557</v>
      </c>
      <c r="G38" s="67">
        <f>G39+G40+G41</f>
        <v>0</v>
      </c>
    </row>
    <row r="39" spans="1:7" x14ac:dyDescent="0.25">
      <c r="A39" s="72">
        <v>51</v>
      </c>
      <c r="B39" s="68" t="s">
        <v>34</v>
      </c>
      <c r="C39" s="69"/>
      <c r="D39" s="86">
        <v>58647</v>
      </c>
      <c r="E39" s="86"/>
      <c r="F39" s="91">
        <f>D39+E39</f>
        <v>58647</v>
      </c>
      <c r="G39" s="69"/>
    </row>
    <row r="40" spans="1:7" x14ac:dyDescent="0.25">
      <c r="A40" s="72">
        <v>53</v>
      </c>
      <c r="B40" s="73" t="s">
        <v>40</v>
      </c>
      <c r="C40" s="69">
        <v>92910</v>
      </c>
      <c r="D40" s="86">
        <v>92910</v>
      </c>
      <c r="E40" s="86"/>
      <c r="F40" s="91">
        <f t="shared" ref="F40:F41" si="1">D40+E40</f>
        <v>92910</v>
      </c>
      <c r="G40" s="69"/>
    </row>
    <row r="41" spans="1:7" ht="20.25" customHeight="1" x14ac:dyDescent="0.25">
      <c r="A41" s="72">
        <v>54</v>
      </c>
      <c r="B41" s="68" t="s">
        <v>140</v>
      </c>
      <c r="C41" s="69">
        <v>40000</v>
      </c>
      <c r="D41" s="86">
        <v>275000</v>
      </c>
      <c r="E41" s="86">
        <v>180000</v>
      </c>
      <c r="F41" s="91">
        <f t="shared" si="1"/>
        <v>455000</v>
      </c>
      <c r="G41" s="69"/>
    </row>
    <row r="42" spans="1:7" ht="12.75" customHeight="1" x14ac:dyDescent="0.25">
      <c r="A42" s="255" t="s">
        <v>142</v>
      </c>
      <c r="B42" s="256"/>
      <c r="C42" s="67">
        <f>C43</f>
        <v>0</v>
      </c>
      <c r="D42" s="85">
        <f>D43</f>
        <v>0</v>
      </c>
      <c r="E42" s="85">
        <f>E43</f>
        <v>0</v>
      </c>
      <c r="F42" s="90">
        <f>F43</f>
        <v>0</v>
      </c>
      <c r="G42" s="67">
        <f>G43</f>
        <v>0</v>
      </c>
    </row>
    <row r="43" spans="1:7" ht="15" customHeight="1" x14ac:dyDescent="0.25">
      <c r="A43" s="72">
        <v>61</v>
      </c>
      <c r="B43" s="68" t="s">
        <v>141</v>
      </c>
      <c r="C43" s="69">
        <v>0</v>
      </c>
      <c r="D43" s="86">
        <v>0</v>
      </c>
      <c r="E43" s="86"/>
      <c r="F43" s="91">
        <f>D43+E43</f>
        <v>0</v>
      </c>
      <c r="G43" s="69">
        <f>F43*1.025</f>
        <v>0</v>
      </c>
    </row>
    <row r="44" spans="1:7" x14ac:dyDescent="0.25">
      <c r="A44" s="257" t="s">
        <v>147</v>
      </c>
      <c r="B44" s="258"/>
      <c r="C44" s="74">
        <f>C45</f>
        <v>0</v>
      </c>
      <c r="D44" s="88">
        <f>D45</f>
        <v>0</v>
      </c>
      <c r="E44" s="88">
        <f>E45</f>
        <v>0</v>
      </c>
      <c r="F44" s="93">
        <f>F45</f>
        <v>0</v>
      </c>
      <c r="G44" s="74">
        <f>G45</f>
        <v>0</v>
      </c>
    </row>
    <row r="45" spans="1:7" ht="12" customHeight="1" x14ac:dyDescent="0.25">
      <c r="A45" s="83">
        <v>81</v>
      </c>
      <c r="B45" s="68" t="s">
        <v>148</v>
      </c>
      <c r="C45" s="75"/>
      <c r="D45" s="89">
        <v>0</v>
      </c>
      <c r="E45" s="89"/>
      <c r="F45" s="94">
        <f>D45+E45</f>
        <v>0</v>
      </c>
      <c r="G45" s="75">
        <f>F45*1.025</f>
        <v>0</v>
      </c>
    </row>
    <row r="46" spans="1:7" ht="12.75" customHeight="1" x14ac:dyDescent="0.25">
      <c r="A46" s="255" t="s">
        <v>143</v>
      </c>
      <c r="B46" s="256"/>
      <c r="C46" s="74">
        <f>C47</f>
        <v>0</v>
      </c>
      <c r="D46" s="88">
        <f>D47</f>
        <v>1120408.4099999999</v>
      </c>
      <c r="E46" s="88">
        <f>E47</f>
        <v>0</v>
      </c>
      <c r="F46" s="93">
        <f>F47</f>
        <v>1120408.4099999999</v>
      </c>
      <c r="G46" s="74">
        <f>G47</f>
        <v>0</v>
      </c>
    </row>
    <row r="47" spans="1:7" ht="20.25" customHeight="1" x14ac:dyDescent="0.25">
      <c r="A47" s="72">
        <v>92</v>
      </c>
      <c r="B47" s="68" t="s">
        <v>144</v>
      </c>
      <c r="C47" s="75">
        <v>0</v>
      </c>
      <c r="D47" s="89">
        <v>1120408.4099999999</v>
      </c>
      <c r="E47" s="89"/>
      <c r="F47" s="94">
        <f>D47+E47</f>
        <v>1120408.4099999999</v>
      </c>
      <c r="G47" s="75"/>
    </row>
  </sheetData>
  <mergeCells count="21">
    <mergeCell ref="A1:G1"/>
    <mergeCell ref="A7:B7"/>
    <mergeCell ref="A8:B8"/>
    <mergeCell ref="A11:B11"/>
    <mergeCell ref="A13:B13"/>
    <mergeCell ref="B2:G2"/>
    <mergeCell ref="A42:B42"/>
    <mergeCell ref="A46:B46"/>
    <mergeCell ref="A44:B44"/>
    <mergeCell ref="A3:G3"/>
    <mergeCell ref="A5:B5"/>
    <mergeCell ref="A4:B4"/>
    <mergeCell ref="A38:B38"/>
    <mergeCell ref="A26:G26"/>
    <mergeCell ref="A16:B16"/>
    <mergeCell ref="A33:B33"/>
    <mergeCell ref="A35:B35"/>
    <mergeCell ref="A20:B20"/>
    <mergeCell ref="A22:B22"/>
    <mergeCell ref="A29:B29"/>
    <mergeCell ref="A30:B3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8"/>
  <sheetViews>
    <sheetView workbookViewId="0">
      <selection activeCell="H19" sqref="H19"/>
    </sheetView>
  </sheetViews>
  <sheetFormatPr defaultRowHeight="15.75" x14ac:dyDescent="0.25"/>
  <cols>
    <col min="1" max="1" width="37.7109375" style="7" customWidth="1"/>
    <col min="2" max="2" width="22.7109375" style="7" hidden="1" customWidth="1"/>
    <col min="3" max="3" width="21.5703125" style="7" hidden="1" customWidth="1"/>
    <col min="4" max="4" width="30" style="7" customWidth="1"/>
    <col min="5" max="5" width="25.85546875" style="7" customWidth="1"/>
    <col min="6" max="6" width="22.140625" style="7" customWidth="1"/>
    <col min="7" max="7" width="16.85546875" style="7" bestFit="1" customWidth="1"/>
    <col min="8" max="16384" width="9.140625" style="7"/>
  </cols>
  <sheetData>
    <row r="1" spans="1:11" ht="42" customHeight="1" x14ac:dyDescent="0.25">
      <c r="A1" s="274" t="s">
        <v>179</v>
      </c>
      <c r="B1" s="274"/>
      <c r="C1" s="274"/>
      <c r="D1" s="274"/>
      <c r="E1" s="274"/>
      <c r="F1" s="274"/>
      <c r="G1" s="274"/>
      <c r="H1" s="1"/>
      <c r="I1" s="1"/>
      <c r="J1" s="1"/>
      <c r="K1" s="1"/>
    </row>
    <row r="2" spans="1:11" x14ac:dyDescent="0.25">
      <c r="A2" s="270" t="s">
        <v>20</v>
      </c>
      <c r="B2" s="270"/>
      <c r="C2" s="270"/>
      <c r="D2" s="270"/>
      <c r="E2" s="270"/>
      <c r="F2" s="271"/>
      <c r="G2" s="271"/>
    </row>
    <row r="3" spans="1:11" ht="18" customHeight="1" x14ac:dyDescent="0.25">
      <c r="A3" s="270" t="s">
        <v>7</v>
      </c>
      <c r="B3" s="272"/>
      <c r="C3" s="272"/>
      <c r="D3" s="272"/>
      <c r="E3" s="272"/>
      <c r="F3" s="272"/>
      <c r="G3" s="272"/>
    </row>
    <row r="4" spans="1:11" x14ac:dyDescent="0.25">
      <c r="A4" s="270" t="s">
        <v>15</v>
      </c>
      <c r="B4" s="273"/>
      <c r="C4" s="273"/>
      <c r="D4" s="273"/>
      <c r="E4" s="273"/>
      <c r="F4" s="273"/>
      <c r="G4" s="273"/>
    </row>
    <row r="5" spans="1:11" ht="25.5" x14ac:dyDescent="0.25">
      <c r="A5" s="11" t="s">
        <v>16</v>
      </c>
      <c r="B5" s="11" t="s">
        <v>103</v>
      </c>
      <c r="C5" s="11" t="s">
        <v>108</v>
      </c>
      <c r="D5" s="11" t="s">
        <v>109</v>
      </c>
      <c r="E5" s="11" t="s">
        <v>98</v>
      </c>
      <c r="F5" s="11" t="s">
        <v>177</v>
      </c>
      <c r="G5" s="11" t="s">
        <v>104</v>
      </c>
    </row>
    <row r="6" spans="1:11" ht="15.75" customHeight="1" x14ac:dyDescent="0.25">
      <c r="A6" s="9" t="s">
        <v>17</v>
      </c>
      <c r="B6" s="16" t="e">
        <f t="shared" ref="B6:G7" si="0">B7</f>
        <v>#REF!</v>
      </c>
      <c r="C6" s="16">
        <f t="shared" si="0"/>
        <v>9912281.2699999996</v>
      </c>
      <c r="D6" s="16">
        <f t="shared" si="0"/>
        <v>15911202</v>
      </c>
      <c r="E6" s="16">
        <f t="shared" si="0"/>
        <v>1099300</v>
      </c>
      <c r="F6" s="16">
        <f t="shared" si="0"/>
        <v>17010502</v>
      </c>
      <c r="G6" s="16">
        <f t="shared" si="0"/>
        <v>0</v>
      </c>
    </row>
    <row r="7" spans="1:11" ht="15.75" customHeight="1" x14ac:dyDescent="0.25">
      <c r="A7" s="9" t="s">
        <v>45</v>
      </c>
      <c r="B7" s="16" t="e">
        <f t="shared" si="0"/>
        <v>#REF!</v>
      </c>
      <c r="C7" s="143">
        <f t="shared" si="0"/>
        <v>9912281.2699999996</v>
      </c>
      <c r="D7" s="16">
        <f t="shared" si="0"/>
        <v>15911202</v>
      </c>
      <c r="E7" s="16">
        <f t="shared" si="0"/>
        <v>1099300</v>
      </c>
      <c r="F7" s="16">
        <f t="shared" si="0"/>
        <v>17010502</v>
      </c>
      <c r="G7" s="16">
        <f t="shared" si="0"/>
        <v>0</v>
      </c>
    </row>
    <row r="8" spans="1:11" ht="15.75" customHeight="1" x14ac:dyDescent="0.25">
      <c r="A8" s="10" t="s">
        <v>46</v>
      </c>
      <c r="B8" s="143" t="e">
        <f>' Račun prihoda i rashoda '!G5</f>
        <v>#REF!</v>
      </c>
      <c r="C8" s="144">
        <f>' Račun prihoda i rashoda '!H33</f>
        <v>9912281.2699999996</v>
      </c>
      <c r="D8" s="15">
        <f>' Račun prihoda i rashoda '!I48</f>
        <v>15911202</v>
      </c>
      <c r="E8" s="144">
        <v>1099300</v>
      </c>
      <c r="F8" s="15">
        <f>D8+E8</f>
        <v>17010502</v>
      </c>
      <c r="G8" s="15"/>
    </row>
  </sheetData>
  <mergeCells count="4">
    <mergeCell ref="A2:G2"/>
    <mergeCell ref="A3:G3"/>
    <mergeCell ref="A4:G4"/>
    <mergeCell ref="A1:G1"/>
  </mergeCells>
  <pageMargins left="0.7" right="0.7" top="0.75" bottom="0.75" header="0.3" footer="0.3"/>
  <pageSetup paperSize="9" scale="9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11"/>
  <sheetViews>
    <sheetView workbookViewId="0">
      <selection activeCell="J26" sqref="J26"/>
    </sheetView>
  </sheetViews>
  <sheetFormatPr defaultRowHeight="15.75" x14ac:dyDescent="0.25"/>
  <cols>
    <col min="1" max="1" width="7.42578125" style="7" bestFit="1" customWidth="1"/>
    <col min="2" max="2" width="8.42578125" style="7" bestFit="1" customWidth="1"/>
    <col min="3" max="3" width="6.7109375" style="7" customWidth="1"/>
    <col min="4" max="4" width="25.28515625" style="7" customWidth="1"/>
    <col min="5" max="5" width="24.5703125" style="7" hidden="1" customWidth="1"/>
    <col min="6" max="6" width="24.42578125" style="7" hidden="1" customWidth="1"/>
    <col min="7" max="7" width="24.42578125" style="7" customWidth="1"/>
    <col min="8" max="8" width="23.140625" style="7" customWidth="1"/>
    <col min="9" max="16384" width="9.140625" style="7"/>
  </cols>
  <sheetData>
    <row r="1" spans="1:11" ht="42" customHeight="1" x14ac:dyDescent="0.25">
      <c r="A1" s="270" t="s">
        <v>181</v>
      </c>
      <c r="B1" s="281"/>
      <c r="C1" s="281"/>
      <c r="D1" s="281"/>
      <c r="E1" s="281"/>
      <c r="F1" s="281"/>
      <c r="G1" s="281"/>
      <c r="H1" s="281"/>
      <c r="I1" s="1"/>
    </row>
    <row r="2" spans="1:11" x14ac:dyDescent="0.25">
      <c r="A2" s="270" t="s">
        <v>20</v>
      </c>
      <c r="B2" s="270"/>
      <c r="C2" s="270"/>
      <c r="D2" s="270"/>
      <c r="E2" s="270"/>
      <c r="F2" s="271"/>
      <c r="G2" s="271"/>
      <c r="H2" s="271"/>
    </row>
    <row r="3" spans="1:11" ht="18" customHeight="1" x14ac:dyDescent="0.25">
      <c r="A3" s="270" t="s">
        <v>117</v>
      </c>
      <c r="B3" s="272"/>
      <c r="C3" s="272"/>
      <c r="D3" s="272"/>
      <c r="E3" s="272"/>
      <c r="F3" s="272"/>
      <c r="G3" s="272"/>
      <c r="H3" s="272"/>
    </row>
    <row r="4" spans="1:11" x14ac:dyDescent="0.25">
      <c r="A4" s="5"/>
      <c r="B4" s="5"/>
      <c r="C4" s="5"/>
      <c r="D4" s="5"/>
      <c r="E4" s="5"/>
      <c r="F4" s="6"/>
      <c r="G4" s="21"/>
      <c r="H4" s="8"/>
    </row>
    <row r="5" spans="1:11" x14ac:dyDescent="0.25">
      <c r="A5" s="145" t="s">
        <v>8</v>
      </c>
      <c r="B5" s="146" t="s">
        <v>9</v>
      </c>
      <c r="C5" s="146" t="s">
        <v>10</v>
      </c>
      <c r="D5" s="146" t="s">
        <v>28</v>
      </c>
      <c r="E5" s="145" t="s">
        <v>103</v>
      </c>
      <c r="F5" s="145" t="s">
        <v>108</v>
      </c>
      <c r="G5" s="145" t="s">
        <v>109</v>
      </c>
      <c r="H5" s="145" t="s">
        <v>180</v>
      </c>
      <c r="I5" s="282" t="s">
        <v>105</v>
      </c>
      <c r="J5" s="283"/>
      <c r="K5" s="249"/>
    </row>
    <row r="6" spans="1:11" ht="24" x14ac:dyDescent="0.25">
      <c r="A6" s="135">
        <v>8</v>
      </c>
      <c r="B6" s="135"/>
      <c r="C6" s="135"/>
      <c r="D6" s="135" t="s">
        <v>18</v>
      </c>
      <c r="E6" s="147">
        <f>E7</f>
        <v>0</v>
      </c>
      <c r="F6" s="147">
        <f>F7</f>
        <v>0</v>
      </c>
      <c r="G6" s="148">
        <f>G7</f>
        <v>0</v>
      </c>
      <c r="H6" s="147">
        <f>H7</f>
        <v>0</v>
      </c>
      <c r="I6" s="278">
        <f>I7</f>
        <v>0</v>
      </c>
      <c r="J6" s="284"/>
      <c r="K6" s="285"/>
    </row>
    <row r="7" spans="1:11" x14ac:dyDescent="0.25">
      <c r="A7" s="135"/>
      <c r="B7" s="149">
        <v>81</v>
      </c>
      <c r="C7" s="149"/>
      <c r="D7" s="149" t="s">
        <v>22</v>
      </c>
      <c r="E7" s="150">
        <f>E8</f>
        <v>0</v>
      </c>
      <c r="F7" s="150">
        <f>F8</f>
        <v>0</v>
      </c>
      <c r="G7" s="151">
        <f>G8</f>
        <v>0</v>
      </c>
      <c r="H7" s="150">
        <f>H8</f>
        <v>0</v>
      </c>
      <c r="I7" s="275">
        <v>0</v>
      </c>
      <c r="J7" s="276"/>
      <c r="K7" s="277"/>
    </row>
    <row r="8" spans="1:11" x14ac:dyDescent="0.25">
      <c r="A8" s="152"/>
      <c r="B8" s="152"/>
      <c r="C8" s="152">
        <v>31</v>
      </c>
      <c r="D8" s="153" t="s">
        <v>24</v>
      </c>
      <c r="E8" s="150">
        <v>0</v>
      </c>
      <c r="F8" s="150">
        <v>0</v>
      </c>
      <c r="G8" s="151">
        <v>0</v>
      </c>
      <c r="H8" s="150">
        <v>0</v>
      </c>
      <c r="I8" s="275">
        <v>0</v>
      </c>
      <c r="J8" s="276"/>
      <c r="K8" s="277"/>
    </row>
    <row r="9" spans="1:11" ht="24" x14ac:dyDescent="0.25">
      <c r="A9" s="154">
        <v>5</v>
      </c>
      <c r="B9" s="154"/>
      <c r="C9" s="154"/>
      <c r="D9" s="155" t="s">
        <v>19</v>
      </c>
      <c r="E9" s="147">
        <f>E10</f>
        <v>0</v>
      </c>
      <c r="F9" s="147">
        <f t="shared" ref="F9:H10" si="0">F10</f>
        <v>37000</v>
      </c>
      <c r="G9" s="148">
        <f t="shared" si="0"/>
        <v>37000</v>
      </c>
      <c r="H9" s="147">
        <f t="shared" si="0"/>
        <v>37000</v>
      </c>
      <c r="I9" s="278">
        <f>I10</f>
        <v>0</v>
      </c>
      <c r="J9" s="276"/>
      <c r="K9" s="277"/>
    </row>
    <row r="10" spans="1:11" ht="24" x14ac:dyDescent="0.25">
      <c r="A10" s="149"/>
      <c r="B10" s="149">
        <v>54</v>
      </c>
      <c r="C10" s="149"/>
      <c r="D10" s="156" t="s">
        <v>23</v>
      </c>
      <c r="E10" s="150">
        <f>E11</f>
        <v>0</v>
      </c>
      <c r="F10" s="150">
        <f>F11</f>
        <v>37000</v>
      </c>
      <c r="G10" s="151">
        <f t="shared" si="0"/>
        <v>37000</v>
      </c>
      <c r="H10" s="150">
        <f t="shared" si="0"/>
        <v>37000</v>
      </c>
      <c r="I10" s="275">
        <f>I11</f>
        <v>0</v>
      </c>
      <c r="J10" s="276"/>
      <c r="K10" s="277"/>
    </row>
    <row r="11" spans="1:11" x14ac:dyDescent="0.25">
      <c r="A11" s="149"/>
      <c r="B11" s="149"/>
      <c r="C11" s="152">
        <v>31</v>
      </c>
      <c r="D11" s="152" t="s">
        <v>24</v>
      </c>
      <c r="E11" s="150">
        <v>0</v>
      </c>
      <c r="F11" s="150">
        <v>37000</v>
      </c>
      <c r="G11" s="151">
        <v>37000</v>
      </c>
      <c r="H11" s="150">
        <v>37000</v>
      </c>
      <c r="I11" s="275"/>
      <c r="J11" s="279"/>
      <c r="K11" s="280"/>
    </row>
  </sheetData>
  <mergeCells count="10">
    <mergeCell ref="A2:H2"/>
    <mergeCell ref="A3:H3"/>
    <mergeCell ref="A1:H1"/>
    <mergeCell ref="I5:K5"/>
    <mergeCell ref="I6:K6"/>
    <mergeCell ref="I7:K7"/>
    <mergeCell ref="I8:K8"/>
    <mergeCell ref="I9:K9"/>
    <mergeCell ref="I10:K10"/>
    <mergeCell ref="I11:K11"/>
  </mergeCells>
  <phoneticPr fontId="0" type="noConversion"/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95"/>
  <sheetViews>
    <sheetView topLeftCell="A52" workbookViewId="0">
      <selection activeCell="R64" sqref="R64"/>
    </sheetView>
  </sheetViews>
  <sheetFormatPr defaultRowHeight="15.75" x14ac:dyDescent="0.25"/>
  <cols>
    <col min="1" max="1" width="20.85546875" style="7" bestFit="1" customWidth="1"/>
    <col min="2" max="2" width="8.42578125" style="7" bestFit="1" customWidth="1"/>
    <col min="3" max="3" width="5.42578125" style="7" bestFit="1" customWidth="1"/>
    <col min="4" max="4" width="28.85546875" style="7" customWidth="1"/>
    <col min="5" max="5" width="20.85546875" style="7" hidden="1" customWidth="1"/>
    <col min="6" max="6" width="18.42578125" style="7" hidden="1" customWidth="1"/>
    <col min="7" max="8" width="17.7109375" style="7" hidden="1" customWidth="1"/>
    <col min="9" max="9" width="17.7109375" style="7" customWidth="1"/>
    <col min="10" max="10" width="16.5703125" style="7" customWidth="1"/>
    <col min="11" max="11" width="16.140625" style="7" customWidth="1"/>
    <col min="12" max="12" width="15" style="7" customWidth="1"/>
    <col min="13" max="13" width="9.140625" style="7"/>
    <col min="14" max="15" width="11.7109375" style="7" bestFit="1" customWidth="1"/>
    <col min="16" max="16" width="10.140625" style="7" bestFit="1" customWidth="1"/>
    <col min="17" max="17" width="11.7109375" style="7" bestFit="1" customWidth="1"/>
    <col min="18" max="18" width="9.85546875" style="7" bestFit="1" customWidth="1"/>
    <col min="19" max="16384" width="9.140625" style="7"/>
  </cols>
  <sheetData>
    <row r="1" spans="1:18" ht="19.5" customHeight="1" x14ac:dyDescent="0.25">
      <c r="A1" s="281" t="s">
        <v>182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201"/>
    </row>
    <row r="2" spans="1:18" ht="13.5" customHeight="1" x14ac:dyDescent="0.25">
      <c r="A2" s="157">
        <v>45957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</row>
    <row r="3" spans="1:18" ht="12.75" customHeight="1" x14ac:dyDescent="0.25">
      <c r="A3" s="303" t="s">
        <v>50</v>
      </c>
      <c r="B3" s="303"/>
      <c r="C3" s="303"/>
      <c r="D3" s="303"/>
      <c r="E3" s="303"/>
      <c r="F3" s="303"/>
      <c r="G3" s="303"/>
      <c r="H3" s="303"/>
      <c r="I3" s="303"/>
      <c r="J3" s="303"/>
      <c r="K3" s="304"/>
      <c r="L3" s="304"/>
    </row>
    <row r="4" spans="1:18" ht="24.75" customHeight="1" x14ac:dyDescent="0.25">
      <c r="A4" s="145" t="s">
        <v>51</v>
      </c>
      <c r="B4" s="282" t="s">
        <v>30</v>
      </c>
      <c r="C4" s="314"/>
      <c r="D4" s="315"/>
      <c r="E4" s="145" t="s">
        <v>26</v>
      </c>
      <c r="F4" s="145" t="s">
        <v>83</v>
      </c>
      <c r="G4" s="145" t="s">
        <v>103</v>
      </c>
      <c r="H4" s="145" t="s">
        <v>108</v>
      </c>
      <c r="I4" s="145" t="s">
        <v>109</v>
      </c>
      <c r="J4" s="145" t="s">
        <v>98</v>
      </c>
      <c r="K4" s="145" t="s">
        <v>177</v>
      </c>
      <c r="L4" s="145" t="s">
        <v>104</v>
      </c>
    </row>
    <row r="5" spans="1:18" s="12" customFormat="1" ht="15.75" customHeight="1" x14ac:dyDescent="0.25">
      <c r="A5" s="159" t="s">
        <v>49</v>
      </c>
      <c r="B5" s="316" t="s">
        <v>82</v>
      </c>
      <c r="C5" s="317"/>
      <c r="D5" s="318"/>
      <c r="E5" s="160">
        <f t="shared" ref="E5:L5" si="0">E6+E26+E36+E60+E70+E74</f>
        <v>9021806.2800000012</v>
      </c>
      <c r="F5" s="160">
        <f t="shared" si="0"/>
        <v>476009.31</v>
      </c>
      <c r="G5" s="160">
        <f t="shared" si="0"/>
        <v>9500470.0500000007</v>
      </c>
      <c r="H5" s="160">
        <f t="shared" si="0"/>
        <v>9892281.2699999996</v>
      </c>
      <c r="I5" s="161">
        <f t="shared" si="0"/>
        <v>15911202</v>
      </c>
      <c r="J5" s="161">
        <f t="shared" si="0"/>
        <v>1099300</v>
      </c>
      <c r="K5" s="162">
        <f t="shared" si="0"/>
        <v>17010502</v>
      </c>
      <c r="L5" s="161">
        <f t="shared" si="0"/>
        <v>0</v>
      </c>
      <c r="M5" s="330"/>
      <c r="N5" s="95"/>
    </row>
    <row r="6" spans="1:18" s="12" customFormat="1" ht="14.1" customHeight="1" x14ac:dyDescent="0.25">
      <c r="A6" s="163" t="s">
        <v>87</v>
      </c>
      <c r="B6" s="319" t="s">
        <v>52</v>
      </c>
      <c r="C6" s="320"/>
      <c r="D6" s="321"/>
      <c r="E6" s="164">
        <f>E7+E11+E15</f>
        <v>7654451</v>
      </c>
      <c r="F6" s="164">
        <f>F7+F11+F15</f>
        <v>443113.11</v>
      </c>
      <c r="G6" s="164">
        <f>G7+G11+G15</f>
        <v>8100218.5699999994</v>
      </c>
      <c r="H6" s="164">
        <f>H7+H11+H15</f>
        <v>8347145</v>
      </c>
      <c r="I6" s="164">
        <f>I7+I11+I15+I22</f>
        <v>11926387</v>
      </c>
      <c r="J6" s="164">
        <f>J7+J11+J15+J22</f>
        <v>903300</v>
      </c>
      <c r="K6" s="164">
        <f>K7+K11+K15+K22</f>
        <v>12829687</v>
      </c>
      <c r="L6" s="164">
        <f>L7+L11+L15+L22</f>
        <v>0</v>
      </c>
      <c r="M6" s="330"/>
      <c r="O6" s="20"/>
    </row>
    <row r="7" spans="1:18" s="12" customFormat="1" ht="14.1" customHeight="1" x14ac:dyDescent="0.25">
      <c r="A7" s="165" t="s">
        <v>88</v>
      </c>
      <c r="B7" s="322" t="s">
        <v>61</v>
      </c>
      <c r="C7" s="323"/>
      <c r="D7" s="324"/>
      <c r="E7" s="160">
        <f>E8</f>
        <v>0</v>
      </c>
      <c r="F7" s="160">
        <f t="shared" ref="F7:L7" si="1">F8</f>
        <v>68800</v>
      </c>
      <c r="G7" s="160">
        <f t="shared" si="1"/>
        <v>68800</v>
      </c>
      <c r="H7" s="160">
        <f t="shared" si="1"/>
        <v>111597.44</v>
      </c>
      <c r="I7" s="161">
        <f t="shared" si="1"/>
        <v>174058.44</v>
      </c>
      <c r="J7" s="161">
        <f t="shared" si="1"/>
        <v>0</v>
      </c>
      <c r="K7" s="162">
        <f t="shared" si="1"/>
        <v>174058.44</v>
      </c>
      <c r="L7" s="161">
        <f t="shared" si="1"/>
        <v>0</v>
      </c>
      <c r="M7" s="330"/>
      <c r="O7" s="20"/>
      <c r="Q7" s="20"/>
      <c r="R7" s="20"/>
    </row>
    <row r="8" spans="1:18" s="12" customFormat="1" ht="14.1" customHeight="1" x14ac:dyDescent="0.25">
      <c r="A8" s="165">
        <v>3</v>
      </c>
      <c r="B8" s="305" t="s">
        <v>13</v>
      </c>
      <c r="C8" s="306"/>
      <c r="D8" s="307"/>
      <c r="E8" s="166">
        <f>E9+E10</f>
        <v>0</v>
      </c>
      <c r="F8" s="166">
        <f t="shared" ref="F8:L8" si="2">F9+F10</f>
        <v>68800</v>
      </c>
      <c r="G8" s="166">
        <f t="shared" si="2"/>
        <v>68800</v>
      </c>
      <c r="H8" s="166">
        <f t="shared" si="2"/>
        <v>111597.44</v>
      </c>
      <c r="I8" s="167">
        <f t="shared" si="2"/>
        <v>174058.44</v>
      </c>
      <c r="J8" s="167">
        <f t="shared" si="2"/>
        <v>0</v>
      </c>
      <c r="K8" s="168">
        <f t="shared" si="2"/>
        <v>174058.44</v>
      </c>
      <c r="L8" s="167">
        <f t="shared" si="2"/>
        <v>0</v>
      </c>
      <c r="M8" s="330"/>
      <c r="O8" s="20"/>
      <c r="Q8" s="20"/>
      <c r="R8" s="20"/>
    </row>
    <row r="9" spans="1:18" s="12" customFormat="1" ht="14.1" customHeight="1" x14ac:dyDescent="0.25">
      <c r="A9" s="169">
        <v>31</v>
      </c>
      <c r="B9" s="325" t="s">
        <v>14</v>
      </c>
      <c r="C9" s="326"/>
      <c r="D9" s="327"/>
      <c r="E9" s="170">
        <v>0</v>
      </c>
      <c r="F9" s="170">
        <v>0</v>
      </c>
      <c r="G9" s="170">
        <f>E9+F9</f>
        <v>0</v>
      </c>
      <c r="H9" s="170"/>
      <c r="I9" s="171">
        <v>11000</v>
      </c>
      <c r="J9" s="171"/>
      <c r="K9" s="172">
        <f>I9+J9</f>
        <v>11000</v>
      </c>
      <c r="L9" s="170"/>
      <c r="M9" s="330"/>
      <c r="O9" s="20"/>
    </row>
    <row r="10" spans="1:18" s="12" customFormat="1" ht="14.1" customHeight="1" x14ac:dyDescent="0.25">
      <c r="A10" s="169">
        <v>32</v>
      </c>
      <c r="B10" s="289" t="s">
        <v>55</v>
      </c>
      <c r="C10" s="308"/>
      <c r="D10" s="309"/>
      <c r="E10" s="173">
        <v>0</v>
      </c>
      <c r="F10" s="173">
        <v>68800</v>
      </c>
      <c r="G10" s="170">
        <f>E10+F10</f>
        <v>68800</v>
      </c>
      <c r="H10" s="170">
        <v>111597.44</v>
      </c>
      <c r="I10" s="171">
        <v>163058.44</v>
      </c>
      <c r="J10" s="171"/>
      <c r="K10" s="172">
        <f>I10+J10</f>
        <v>163058.44</v>
      </c>
      <c r="L10" s="170"/>
      <c r="M10" s="330"/>
      <c r="O10" s="20"/>
    </row>
    <row r="11" spans="1:18" s="12" customFormat="1" ht="14.1" customHeight="1" x14ac:dyDescent="0.25">
      <c r="A11" s="165" t="s">
        <v>89</v>
      </c>
      <c r="B11" s="305" t="s">
        <v>24</v>
      </c>
      <c r="C11" s="306"/>
      <c r="D11" s="307"/>
      <c r="E11" s="160">
        <f>E12</f>
        <v>344840.03</v>
      </c>
      <c r="F11" s="160">
        <f t="shared" ref="F11:L11" si="3">F12</f>
        <v>0</v>
      </c>
      <c r="G11" s="160">
        <f t="shared" si="3"/>
        <v>344840.03</v>
      </c>
      <c r="H11" s="160">
        <f t="shared" si="3"/>
        <v>181651.72</v>
      </c>
      <c r="I11" s="161">
        <f t="shared" si="3"/>
        <v>459788.06</v>
      </c>
      <c r="J11" s="161">
        <f>J12</f>
        <v>0</v>
      </c>
      <c r="K11" s="162">
        <f t="shared" si="3"/>
        <v>459788.06</v>
      </c>
      <c r="L11" s="161">
        <f t="shared" si="3"/>
        <v>0</v>
      </c>
      <c r="M11" s="330"/>
    </row>
    <row r="12" spans="1:18" s="12" customFormat="1" ht="12.75" customHeight="1" x14ac:dyDescent="0.25">
      <c r="A12" s="165">
        <v>3</v>
      </c>
      <c r="B12" s="311" t="s">
        <v>13</v>
      </c>
      <c r="C12" s="312"/>
      <c r="D12" s="313"/>
      <c r="E12" s="174">
        <f t="shared" ref="E12:L12" si="4">E13+E14</f>
        <v>344840.03</v>
      </c>
      <c r="F12" s="174">
        <f t="shared" si="4"/>
        <v>0</v>
      </c>
      <c r="G12" s="174">
        <f t="shared" si="4"/>
        <v>344840.03</v>
      </c>
      <c r="H12" s="174">
        <f t="shared" si="4"/>
        <v>181651.72</v>
      </c>
      <c r="I12" s="175">
        <f t="shared" si="4"/>
        <v>459788.06</v>
      </c>
      <c r="J12" s="175">
        <f t="shared" si="4"/>
        <v>0</v>
      </c>
      <c r="K12" s="176">
        <f t="shared" si="4"/>
        <v>459788.06</v>
      </c>
      <c r="L12" s="175">
        <f t="shared" si="4"/>
        <v>0</v>
      </c>
      <c r="M12" s="330"/>
    </row>
    <row r="13" spans="1:18" s="12" customFormat="1" ht="14.1" customHeight="1" x14ac:dyDescent="0.25">
      <c r="A13" s="169">
        <v>31</v>
      </c>
      <c r="B13" s="289" t="s">
        <v>14</v>
      </c>
      <c r="C13" s="308"/>
      <c r="D13" s="309"/>
      <c r="E13" s="174">
        <v>344840.03</v>
      </c>
      <c r="F13" s="174"/>
      <c r="G13" s="174">
        <f>E13+F13</f>
        <v>344840.03</v>
      </c>
      <c r="H13" s="174">
        <v>181651.72</v>
      </c>
      <c r="I13" s="175">
        <v>459788.06</v>
      </c>
      <c r="J13" s="175"/>
      <c r="K13" s="176">
        <f>I13+J13</f>
        <v>459788.06</v>
      </c>
      <c r="L13" s="174"/>
      <c r="M13" s="330"/>
    </row>
    <row r="14" spans="1:18" s="12" customFormat="1" ht="14.1" customHeight="1" x14ac:dyDescent="0.25">
      <c r="A14" s="169">
        <v>32</v>
      </c>
      <c r="B14" s="289" t="s">
        <v>21</v>
      </c>
      <c r="C14" s="308"/>
      <c r="D14" s="309"/>
      <c r="E14" s="174">
        <v>0</v>
      </c>
      <c r="F14" s="174"/>
      <c r="G14" s="174">
        <f>E14+F14</f>
        <v>0</v>
      </c>
      <c r="H14" s="174"/>
      <c r="I14" s="175">
        <v>0</v>
      </c>
      <c r="J14" s="175"/>
      <c r="K14" s="176">
        <f>I14+J14</f>
        <v>0</v>
      </c>
      <c r="L14" s="174">
        <f>K14*1.025</f>
        <v>0</v>
      </c>
      <c r="M14" s="330"/>
    </row>
    <row r="15" spans="1:18" s="12" customFormat="1" ht="14.1" customHeight="1" x14ac:dyDescent="0.25">
      <c r="A15" s="177" t="s">
        <v>90</v>
      </c>
      <c r="B15" s="305" t="s">
        <v>91</v>
      </c>
      <c r="C15" s="306"/>
      <c r="D15" s="307"/>
      <c r="E15" s="166">
        <f t="shared" ref="E15:L15" si="5">E16</f>
        <v>7309610.9699999997</v>
      </c>
      <c r="F15" s="166">
        <f t="shared" si="5"/>
        <v>374313.11</v>
      </c>
      <c r="G15" s="166">
        <f t="shared" si="5"/>
        <v>7686578.5399999991</v>
      </c>
      <c r="H15" s="166">
        <f t="shared" si="5"/>
        <v>8053895.8399999999</v>
      </c>
      <c r="I15" s="167">
        <f t="shared" si="5"/>
        <v>11292540.5</v>
      </c>
      <c r="J15" s="167">
        <f t="shared" si="5"/>
        <v>903300</v>
      </c>
      <c r="K15" s="168">
        <f t="shared" si="5"/>
        <v>12195840.5</v>
      </c>
      <c r="L15" s="166">
        <f t="shared" si="5"/>
        <v>0</v>
      </c>
      <c r="M15" s="330"/>
    </row>
    <row r="16" spans="1:18" s="12" customFormat="1" ht="14.1" customHeight="1" x14ac:dyDescent="0.25">
      <c r="A16" s="177">
        <v>3</v>
      </c>
      <c r="B16" s="286" t="s">
        <v>13</v>
      </c>
      <c r="C16" s="290"/>
      <c r="D16" s="291"/>
      <c r="E16" s="160">
        <f>E17+E18+E19</f>
        <v>7309610.9699999997</v>
      </c>
      <c r="F16" s="160">
        <f>F17+F18+F19+F20+F21</f>
        <v>374313.11</v>
      </c>
      <c r="G16" s="160">
        <f t="shared" ref="G16:L16" si="6">G17+G18+G19+G21+G20</f>
        <v>7686578.5399999991</v>
      </c>
      <c r="H16" s="161">
        <f t="shared" si="6"/>
        <v>8053895.8399999999</v>
      </c>
      <c r="I16" s="161">
        <f t="shared" si="6"/>
        <v>11292540.5</v>
      </c>
      <c r="J16" s="161">
        <f t="shared" si="6"/>
        <v>903300</v>
      </c>
      <c r="K16" s="162">
        <f t="shared" si="6"/>
        <v>12195840.5</v>
      </c>
      <c r="L16" s="161">
        <f t="shared" si="6"/>
        <v>0</v>
      </c>
      <c r="M16" s="330"/>
    </row>
    <row r="17" spans="1:13" s="12" customFormat="1" ht="14.1" customHeight="1" x14ac:dyDescent="0.25">
      <c r="A17" s="169">
        <v>31</v>
      </c>
      <c r="B17" s="289" t="s">
        <v>14</v>
      </c>
      <c r="C17" s="287"/>
      <c r="D17" s="288"/>
      <c r="E17" s="178">
        <v>5413884.0300000003</v>
      </c>
      <c r="F17" s="178">
        <v>352100.56</v>
      </c>
      <c r="G17" s="178">
        <f>E17+F17</f>
        <v>5765984.5899999999</v>
      </c>
      <c r="H17" s="178">
        <v>6035994.2800000003</v>
      </c>
      <c r="I17" s="179">
        <v>8544554.9399999995</v>
      </c>
      <c r="J17" s="179">
        <v>708500</v>
      </c>
      <c r="K17" s="180">
        <f>I17+J17</f>
        <v>9253054.9399999995</v>
      </c>
      <c r="L17" s="178"/>
      <c r="M17" s="330"/>
    </row>
    <row r="18" spans="1:13" s="12" customFormat="1" ht="14.1" customHeight="1" x14ac:dyDescent="0.25">
      <c r="A18" s="169">
        <v>32</v>
      </c>
      <c r="B18" s="289" t="s">
        <v>55</v>
      </c>
      <c r="C18" s="287"/>
      <c r="D18" s="288"/>
      <c r="E18" s="178">
        <v>1882985.55</v>
      </c>
      <c r="F18" s="178">
        <v>9952.5499999999993</v>
      </c>
      <c r="G18" s="178">
        <f>E18+F18</f>
        <v>1892938.1</v>
      </c>
      <c r="H18" s="178">
        <v>1996281.56</v>
      </c>
      <c r="I18" s="179">
        <v>2704215.56</v>
      </c>
      <c r="J18" s="179">
        <v>194800</v>
      </c>
      <c r="K18" s="180">
        <f t="shared" ref="K18:K21" si="7">I18+J18</f>
        <v>2899015.56</v>
      </c>
      <c r="L18" s="178"/>
      <c r="M18" s="330"/>
    </row>
    <row r="19" spans="1:13" s="12" customFormat="1" ht="14.1" customHeight="1" x14ac:dyDescent="0.25">
      <c r="A19" s="169">
        <v>34</v>
      </c>
      <c r="B19" s="289" t="s">
        <v>35</v>
      </c>
      <c r="C19" s="287"/>
      <c r="D19" s="288"/>
      <c r="E19" s="178">
        <v>12741.39</v>
      </c>
      <c r="F19" s="178">
        <v>6950</v>
      </c>
      <c r="G19" s="178">
        <f>E19+F19</f>
        <v>19691.39</v>
      </c>
      <c r="H19" s="178">
        <v>18920</v>
      </c>
      <c r="I19" s="179">
        <v>36770</v>
      </c>
      <c r="J19" s="179"/>
      <c r="K19" s="180">
        <f t="shared" si="7"/>
        <v>36770</v>
      </c>
      <c r="L19" s="178"/>
      <c r="M19" s="330"/>
    </row>
    <row r="20" spans="1:13" s="12" customFormat="1" ht="14.1" customHeight="1" x14ac:dyDescent="0.25">
      <c r="A20" s="169">
        <v>36</v>
      </c>
      <c r="B20" s="289" t="s">
        <v>102</v>
      </c>
      <c r="C20" s="287"/>
      <c r="D20" s="288"/>
      <c r="E20" s="178">
        <v>0</v>
      </c>
      <c r="F20" s="178">
        <v>5310</v>
      </c>
      <c r="G20" s="178">
        <f>E20+F20</f>
        <v>5310</v>
      </c>
      <c r="H20" s="178"/>
      <c r="I20" s="179">
        <v>0</v>
      </c>
      <c r="J20" s="179"/>
      <c r="K20" s="180">
        <f t="shared" si="7"/>
        <v>0</v>
      </c>
      <c r="L20" s="178">
        <f t="shared" ref="L20" si="8">K20*1.025</f>
        <v>0</v>
      </c>
      <c r="M20" s="330"/>
    </row>
    <row r="21" spans="1:13" s="12" customFormat="1" ht="14.1" customHeight="1" x14ac:dyDescent="0.25">
      <c r="A21" s="169">
        <v>38</v>
      </c>
      <c r="B21" s="289" t="s">
        <v>59</v>
      </c>
      <c r="C21" s="287"/>
      <c r="D21" s="288"/>
      <c r="E21" s="178">
        <v>2654.46</v>
      </c>
      <c r="F21" s="178">
        <v>0</v>
      </c>
      <c r="G21" s="178">
        <f>E21+F21</f>
        <v>2654.46</v>
      </c>
      <c r="H21" s="178">
        <v>2700</v>
      </c>
      <c r="I21" s="179">
        <v>7000</v>
      </c>
      <c r="J21" s="179"/>
      <c r="K21" s="180">
        <f t="shared" si="7"/>
        <v>7000</v>
      </c>
      <c r="L21" s="178"/>
      <c r="M21" s="330"/>
    </row>
    <row r="22" spans="1:13" s="12" customFormat="1" ht="14.1" customHeight="1" x14ac:dyDescent="0.25">
      <c r="A22" s="181" t="s">
        <v>174</v>
      </c>
      <c r="B22" s="286" t="s">
        <v>70</v>
      </c>
      <c r="C22" s="290"/>
      <c r="D22" s="291"/>
      <c r="E22" s="160"/>
      <c r="F22" s="160"/>
      <c r="G22" s="160"/>
      <c r="H22" s="160">
        <f>H23</f>
        <v>0</v>
      </c>
      <c r="I22" s="161">
        <f>I23</f>
        <v>0</v>
      </c>
      <c r="J22" s="161">
        <f>J23</f>
        <v>0</v>
      </c>
      <c r="K22" s="162">
        <f>K23</f>
        <v>0</v>
      </c>
      <c r="L22" s="161">
        <f>L23</f>
        <v>0</v>
      </c>
      <c r="M22" s="330"/>
    </row>
    <row r="23" spans="1:13" s="12" customFormat="1" ht="14.1" customHeight="1" x14ac:dyDescent="0.25">
      <c r="A23" s="181">
        <v>3</v>
      </c>
      <c r="B23" s="289" t="s">
        <v>13</v>
      </c>
      <c r="C23" s="287"/>
      <c r="D23" s="288"/>
      <c r="E23" s="178"/>
      <c r="F23" s="178"/>
      <c r="G23" s="178"/>
      <c r="H23" s="178">
        <f>H24</f>
        <v>0</v>
      </c>
      <c r="I23" s="179">
        <f>I24+I25</f>
        <v>0</v>
      </c>
      <c r="J23" s="179">
        <f t="shared" ref="J23:K23" si="9">J24+J25</f>
        <v>0</v>
      </c>
      <c r="K23" s="180">
        <f t="shared" si="9"/>
        <v>0</v>
      </c>
      <c r="L23" s="179">
        <f>L24+L25</f>
        <v>0</v>
      </c>
      <c r="M23" s="330"/>
    </row>
    <row r="24" spans="1:13" s="12" customFormat="1" ht="14.1" customHeight="1" x14ac:dyDescent="0.25">
      <c r="A24" s="182">
        <v>31</v>
      </c>
      <c r="B24" s="289" t="s">
        <v>14</v>
      </c>
      <c r="C24" s="287"/>
      <c r="D24" s="288"/>
      <c r="E24" s="178"/>
      <c r="F24" s="178"/>
      <c r="G24" s="178"/>
      <c r="H24" s="178"/>
      <c r="I24" s="179">
        <v>0</v>
      </c>
      <c r="J24" s="179"/>
      <c r="K24" s="180">
        <f>I24+J24</f>
        <v>0</v>
      </c>
      <c r="L24" s="178">
        <f>K24*1.025</f>
        <v>0</v>
      </c>
      <c r="M24" s="330"/>
    </row>
    <row r="25" spans="1:13" s="12" customFormat="1" ht="14.1" customHeight="1" x14ac:dyDescent="0.25">
      <c r="A25" s="182">
        <v>32</v>
      </c>
      <c r="B25" s="289" t="s">
        <v>175</v>
      </c>
      <c r="C25" s="287"/>
      <c r="D25" s="288"/>
      <c r="E25" s="178"/>
      <c r="F25" s="178"/>
      <c r="G25" s="178"/>
      <c r="H25" s="178"/>
      <c r="I25" s="179">
        <v>0</v>
      </c>
      <c r="J25" s="179"/>
      <c r="K25" s="180">
        <f>I25+J25</f>
        <v>0</v>
      </c>
      <c r="L25" s="178"/>
      <c r="M25" s="330"/>
    </row>
    <row r="26" spans="1:13" s="12" customFormat="1" ht="14.1" customHeight="1" x14ac:dyDescent="0.25">
      <c r="A26" s="163" t="s">
        <v>60</v>
      </c>
      <c r="B26" s="295" t="s">
        <v>62</v>
      </c>
      <c r="C26" s="296"/>
      <c r="D26" s="297"/>
      <c r="E26" s="164">
        <f>E30+E34</f>
        <v>249386.16</v>
      </c>
      <c r="F26" s="164">
        <f t="shared" ref="F26:L26" si="10">F27+F30+F33</f>
        <v>13683.160000000003</v>
      </c>
      <c r="G26" s="164">
        <f t="shared" si="10"/>
        <v>263069.32</v>
      </c>
      <c r="H26" s="164">
        <f t="shared" si="10"/>
        <v>258629</v>
      </c>
      <c r="I26" s="164">
        <f t="shared" si="10"/>
        <v>473600</v>
      </c>
      <c r="J26" s="164">
        <f t="shared" si="10"/>
        <v>15000</v>
      </c>
      <c r="K26" s="164">
        <f t="shared" si="10"/>
        <v>488600</v>
      </c>
      <c r="L26" s="164">
        <f t="shared" si="10"/>
        <v>0</v>
      </c>
      <c r="M26" s="330"/>
    </row>
    <row r="27" spans="1:13" s="12" customFormat="1" ht="14.1" customHeight="1" x14ac:dyDescent="0.25">
      <c r="A27" s="183" t="s">
        <v>53</v>
      </c>
      <c r="B27" s="286" t="s">
        <v>61</v>
      </c>
      <c r="C27" s="290"/>
      <c r="D27" s="291"/>
      <c r="E27" s="184">
        <f t="shared" ref="E27:L28" si="11">E28</f>
        <v>0</v>
      </c>
      <c r="F27" s="184">
        <f t="shared" si="11"/>
        <v>38000</v>
      </c>
      <c r="G27" s="184">
        <f t="shared" si="11"/>
        <v>38000</v>
      </c>
      <c r="H27" s="184">
        <f t="shared" si="11"/>
        <v>27000</v>
      </c>
      <c r="I27" s="184">
        <f t="shared" si="11"/>
        <v>27000</v>
      </c>
      <c r="J27" s="184">
        <f t="shared" si="11"/>
        <v>0</v>
      </c>
      <c r="K27" s="185">
        <f t="shared" si="11"/>
        <v>27000</v>
      </c>
      <c r="L27" s="184">
        <f t="shared" si="11"/>
        <v>0</v>
      </c>
      <c r="M27" s="330"/>
    </row>
    <row r="28" spans="1:13" s="12" customFormat="1" ht="14.1" customHeight="1" x14ac:dyDescent="0.25">
      <c r="A28" s="183">
        <v>3</v>
      </c>
      <c r="B28" s="292" t="s">
        <v>13</v>
      </c>
      <c r="C28" s="293"/>
      <c r="D28" s="294"/>
      <c r="E28" s="175">
        <f t="shared" si="11"/>
        <v>0</v>
      </c>
      <c r="F28" s="175">
        <f t="shared" si="11"/>
        <v>38000</v>
      </c>
      <c r="G28" s="175">
        <f t="shared" si="11"/>
        <v>38000</v>
      </c>
      <c r="H28" s="175">
        <f t="shared" si="11"/>
        <v>27000</v>
      </c>
      <c r="I28" s="175">
        <f t="shared" si="11"/>
        <v>27000</v>
      </c>
      <c r="J28" s="175">
        <f t="shared" si="11"/>
        <v>0</v>
      </c>
      <c r="K28" s="176">
        <f t="shared" si="11"/>
        <v>27000</v>
      </c>
      <c r="L28" s="175">
        <f t="shared" si="11"/>
        <v>0</v>
      </c>
      <c r="M28" s="330"/>
    </row>
    <row r="29" spans="1:13" s="12" customFormat="1" ht="14.1" customHeight="1" x14ac:dyDescent="0.25">
      <c r="A29" s="186">
        <v>32</v>
      </c>
      <c r="B29" s="292" t="s">
        <v>55</v>
      </c>
      <c r="C29" s="293"/>
      <c r="D29" s="294"/>
      <c r="E29" s="175">
        <v>0</v>
      </c>
      <c r="F29" s="175">
        <v>38000</v>
      </c>
      <c r="G29" s="175">
        <f>E29+F29</f>
        <v>38000</v>
      </c>
      <c r="H29" s="175">
        <v>27000</v>
      </c>
      <c r="I29" s="175">
        <v>27000</v>
      </c>
      <c r="J29" s="175"/>
      <c r="K29" s="176">
        <f>I29+J29</f>
        <v>27000</v>
      </c>
      <c r="L29" s="175"/>
      <c r="M29" s="330"/>
    </row>
    <row r="30" spans="1:13" s="12" customFormat="1" ht="14.1" customHeight="1" x14ac:dyDescent="0.25">
      <c r="A30" s="187" t="s">
        <v>56</v>
      </c>
      <c r="B30" s="286" t="s">
        <v>24</v>
      </c>
      <c r="C30" s="290"/>
      <c r="D30" s="291"/>
      <c r="E30" s="188">
        <f>E31</f>
        <v>39816.839999999997</v>
      </c>
      <c r="F30" s="188">
        <f t="shared" ref="F30:K31" si="12">F31</f>
        <v>15183.16</v>
      </c>
      <c r="G30" s="188">
        <f t="shared" si="12"/>
        <v>55000</v>
      </c>
      <c r="H30" s="188">
        <f t="shared" si="12"/>
        <v>50000</v>
      </c>
      <c r="I30" s="184">
        <f t="shared" si="12"/>
        <v>50000</v>
      </c>
      <c r="J30" s="184">
        <f t="shared" si="12"/>
        <v>-50000</v>
      </c>
      <c r="K30" s="185">
        <f t="shared" si="12"/>
        <v>0</v>
      </c>
      <c r="L30" s="188">
        <f>L31</f>
        <v>0</v>
      </c>
      <c r="M30" s="330"/>
    </row>
    <row r="31" spans="1:13" s="12" customFormat="1" ht="14.1" customHeight="1" x14ac:dyDescent="0.25">
      <c r="A31" s="181">
        <v>3</v>
      </c>
      <c r="B31" s="289" t="s">
        <v>13</v>
      </c>
      <c r="C31" s="287"/>
      <c r="D31" s="288"/>
      <c r="E31" s="178">
        <f>E32</f>
        <v>39816.839999999997</v>
      </c>
      <c r="F31" s="178">
        <f t="shared" si="12"/>
        <v>15183.16</v>
      </c>
      <c r="G31" s="178">
        <f t="shared" si="12"/>
        <v>55000</v>
      </c>
      <c r="H31" s="178">
        <f t="shared" si="12"/>
        <v>50000</v>
      </c>
      <c r="I31" s="179">
        <f t="shared" si="12"/>
        <v>50000</v>
      </c>
      <c r="J31" s="179">
        <f t="shared" si="12"/>
        <v>-50000</v>
      </c>
      <c r="K31" s="180">
        <f t="shared" si="12"/>
        <v>0</v>
      </c>
      <c r="L31" s="178">
        <f>L32</f>
        <v>0</v>
      </c>
      <c r="M31" s="330"/>
    </row>
    <row r="32" spans="1:13" s="12" customFormat="1" ht="14.1" customHeight="1" x14ac:dyDescent="0.25">
      <c r="A32" s="182">
        <v>32</v>
      </c>
      <c r="B32" s="289" t="s">
        <v>55</v>
      </c>
      <c r="C32" s="287"/>
      <c r="D32" s="288"/>
      <c r="E32" s="178">
        <v>39816.839999999997</v>
      </c>
      <c r="F32" s="178">
        <v>15183.16</v>
      </c>
      <c r="G32" s="178">
        <f>E32+F32</f>
        <v>55000</v>
      </c>
      <c r="H32" s="178">
        <v>50000</v>
      </c>
      <c r="I32" s="179">
        <v>50000</v>
      </c>
      <c r="J32" s="179">
        <v>-50000</v>
      </c>
      <c r="K32" s="180">
        <f>I32+J32</f>
        <v>0</v>
      </c>
      <c r="L32" s="178"/>
      <c r="M32" s="330"/>
    </row>
    <row r="33" spans="1:13" s="12" customFormat="1" ht="14.1" customHeight="1" x14ac:dyDescent="0.25">
      <c r="A33" s="181" t="s">
        <v>57</v>
      </c>
      <c r="B33" s="286" t="s">
        <v>58</v>
      </c>
      <c r="C33" s="290"/>
      <c r="D33" s="291"/>
      <c r="E33" s="188">
        <f>E34</f>
        <v>209569.32</v>
      </c>
      <c r="F33" s="188">
        <f t="shared" ref="F33:K34" si="13">F34</f>
        <v>-39500</v>
      </c>
      <c r="G33" s="188">
        <f t="shared" si="13"/>
        <v>170069.32</v>
      </c>
      <c r="H33" s="188">
        <f t="shared" si="13"/>
        <v>181629</v>
      </c>
      <c r="I33" s="184">
        <f t="shared" si="13"/>
        <v>396600</v>
      </c>
      <c r="J33" s="184">
        <f t="shared" si="13"/>
        <v>65000</v>
      </c>
      <c r="K33" s="185">
        <f t="shared" si="13"/>
        <v>461600</v>
      </c>
      <c r="L33" s="188">
        <f>L34</f>
        <v>0</v>
      </c>
      <c r="M33" s="330"/>
    </row>
    <row r="34" spans="1:13" s="12" customFormat="1" ht="14.1" customHeight="1" x14ac:dyDescent="0.25">
      <c r="A34" s="181">
        <v>3</v>
      </c>
      <c r="B34" s="289" t="s">
        <v>13</v>
      </c>
      <c r="C34" s="287"/>
      <c r="D34" s="288"/>
      <c r="E34" s="174">
        <f>E35</f>
        <v>209569.32</v>
      </c>
      <c r="F34" s="174">
        <f t="shared" si="13"/>
        <v>-39500</v>
      </c>
      <c r="G34" s="174">
        <f t="shared" si="13"/>
        <v>170069.32</v>
      </c>
      <c r="H34" s="174">
        <f t="shared" si="13"/>
        <v>181629</v>
      </c>
      <c r="I34" s="175">
        <f t="shared" si="13"/>
        <v>396600</v>
      </c>
      <c r="J34" s="175">
        <f t="shared" si="13"/>
        <v>65000</v>
      </c>
      <c r="K34" s="176">
        <f t="shared" si="13"/>
        <v>461600</v>
      </c>
      <c r="L34" s="174">
        <f>L35</f>
        <v>0</v>
      </c>
      <c r="M34" s="330"/>
    </row>
    <row r="35" spans="1:13" s="12" customFormat="1" ht="14.1" customHeight="1" x14ac:dyDescent="0.25">
      <c r="A35" s="182">
        <v>32</v>
      </c>
      <c r="B35" s="289" t="s">
        <v>55</v>
      </c>
      <c r="C35" s="287"/>
      <c r="D35" s="288"/>
      <c r="E35" s="178">
        <v>209569.32</v>
      </c>
      <c r="F35" s="178">
        <v>-39500</v>
      </c>
      <c r="G35" s="178">
        <f>E35+F35</f>
        <v>170069.32</v>
      </c>
      <c r="H35" s="178">
        <v>181629</v>
      </c>
      <c r="I35" s="179">
        <v>396600</v>
      </c>
      <c r="J35" s="179">
        <v>65000</v>
      </c>
      <c r="K35" s="180">
        <f>I35+J35</f>
        <v>461600</v>
      </c>
      <c r="L35" s="178"/>
      <c r="M35" s="330"/>
    </row>
    <row r="36" spans="1:13" s="12" customFormat="1" ht="14.1" customHeight="1" x14ac:dyDescent="0.25">
      <c r="A36" s="189" t="s">
        <v>63</v>
      </c>
      <c r="B36" s="295" t="s">
        <v>64</v>
      </c>
      <c r="C36" s="298"/>
      <c r="D36" s="299"/>
      <c r="E36" s="190">
        <f>E37+E42+E49+E52</f>
        <v>919724.99</v>
      </c>
      <c r="F36" s="190">
        <f>F37+F42+F49+F52</f>
        <v>35361.69</v>
      </c>
      <c r="G36" s="190">
        <f>G37+G42+G49+G52</f>
        <v>955086.68</v>
      </c>
      <c r="H36" s="190">
        <f>H37+H42+H49+H52+H55</f>
        <v>1088397.27</v>
      </c>
      <c r="I36" s="190">
        <f>I37+I42+I49+I52+I55</f>
        <v>2943300</v>
      </c>
      <c r="J36" s="190">
        <f>J37+J42+J49+J52+J55</f>
        <v>1000</v>
      </c>
      <c r="K36" s="190">
        <f>K37+K42+K49+K52+K55</f>
        <v>2944300</v>
      </c>
      <c r="L36" s="190">
        <f>L37+L42+L49+L52+L55</f>
        <v>0</v>
      </c>
      <c r="M36" s="330"/>
    </row>
    <row r="37" spans="1:13" s="12" customFormat="1" ht="14.1" customHeight="1" x14ac:dyDescent="0.25">
      <c r="A37" s="181" t="s">
        <v>53</v>
      </c>
      <c r="B37" s="286" t="s">
        <v>61</v>
      </c>
      <c r="C37" s="290"/>
      <c r="D37" s="291"/>
      <c r="E37" s="188">
        <f>E40</f>
        <v>0</v>
      </c>
      <c r="F37" s="188">
        <f t="shared" ref="F37:L37" si="14">F38+F40</f>
        <v>42488.57</v>
      </c>
      <c r="G37" s="188">
        <f t="shared" si="14"/>
        <v>42488.57</v>
      </c>
      <c r="H37" s="188">
        <f t="shared" si="14"/>
        <v>30139.72</v>
      </c>
      <c r="I37" s="184">
        <f t="shared" si="14"/>
        <v>0</v>
      </c>
      <c r="J37" s="184">
        <f t="shared" si="14"/>
        <v>0</v>
      </c>
      <c r="K37" s="185">
        <f t="shared" si="14"/>
        <v>0</v>
      </c>
      <c r="L37" s="188">
        <f t="shared" si="14"/>
        <v>0</v>
      </c>
      <c r="M37" s="330"/>
    </row>
    <row r="38" spans="1:13" s="12" customFormat="1" ht="14.1" customHeight="1" x14ac:dyDescent="0.25">
      <c r="A38" s="181">
        <v>4</v>
      </c>
      <c r="B38" s="286" t="s">
        <v>65</v>
      </c>
      <c r="C38" s="287"/>
      <c r="D38" s="288"/>
      <c r="E38" s="174">
        <f t="shared" ref="E38:L38" si="15">E39</f>
        <v>0</v>
      </c>
      <c r="F38" s="174">
        <f t="shared" si="15"/>
        <v>23700</v>
      </c>
      <c r="G38" s="174">
        <f t="shared" si="15"/>
        <v>23700</v>
      </c>
      <c r="H38" s="174">
        <f t="shared" si="15"/>
        <v>30139.72</v>
      </c>
      <c r="I38" s="175">
        <f t="shared" si="15"/>
        <v>0</v>
      </c>
      <c r="J38" s="175">
        <f t="shared" si="15"/>
        <v>0</v>
      </c>
      <c r="K38" s="176">
        <f t="shared" si="15"/>
        <v>0</v>
      </c>
      <c r="L38" s="175">
        <f t="shared" si="15"/>
        <v>0</v>
      </c>
      <c r="M38" s="330"/>
    </row>
    <row r="39" spans="1:13" s="12" customFormat="1" ht="14.1" customHeight="1" x14ac:dyDescent="0.25">
      <c r="A39" s="182">
        <v>42</v>
      </c>
      <c r="B39" s="289" t="s">
        <v>101</v>
      </c>
      <c r="C39" s="287"/>
      <c r="D39" s="288"/>
      <c r="E39" s="174">
        <v>0</v>
      </c>
      <c r="F39" s="174">
        <v>23700</v>
      </c>
      <c r="G39" s="174">
        <f>E39+F39</f>
        <v>23700</v>
      </c>
      <c r="H39" s="174">
        <v>30139.72</v>
      </c>
      <c r="I39" s="175"/>
      <c r="J39" s="175"/>
      <c r="K39" s="176">
        <f>I39+J39</f>
        <v>0</v>
      </c>
      <c r="L39" s="174">
        <f>K39*1.025</f>
        <v>0</v>
      </c>
      <c r="M39" s="330"/>
    </row>
    <row r="40" spans="1:13" s="12" customFormat="1" ht="14.1" customHeight="1" x14ac:dyDescent="0.25">
      <c r="A40" s="181">
        <v>5</v>
      </c>
      <c r="B40" s="289" t="s">
        <v>71</v>
      </c>
      <c r="C40" s="287"/>
      <c r="D40" s="288"/>
      <c r="E40" s="174">
        <f>E41</f>
        <v>0</v>
      </c>
      <c r="F40" s="174">
        <f>F41</f>
        <v>18788.57</v>
      </c>
      <c r="G40" s="174">
        <f>G41</f>
        <v>18788.57</v>
      </c>
      <c r="H40" s="174">
        <f>H41</f>
        <v>0</v>
      </c>
      <c r="I40" s="175">
        <v>0</v>
      </c>
      <c r="J40" s="175">
        <v>0</v>
      </c>
      <c r="K40" s="176">
        <f>I40*1.025</f>
        <v>0</v>
      </c>
      <c r="L40" s="174">
        <f>L41</f>
        <v>0</v>
      </c>
      <c r="M40" s="330"/>
    </row>
    <row r="41" spans="1:13" s="12" customFormat="1" ht="14.1" customHeight="1" x14ac:dyDescent="0.25">
      <c r="A41" s="182">
        <v>54</v>
      </c>
      <c r="B41" s="289" t="s">
        <v>95</v>
      </c>
      <c r="C41" s="287"/>
      <c r="D41" s="288"/>
      <c r="E41" s="178">
        <v>0</v>
      </c>
      <c r="F41" s="178">
        <v>18788.57</v>
      </c>
      <c r="G41" s="178">
        <f>E41+F41</f>
        <v>18788.57</v>
      </c>
      <c r="H41" s="178"/>
      <c r="I41" s="179">
        <v>0</v>
      </c>
      <c r="J41" s="179"/>
      <c r="K41" s="176">
        <f>I41+J41</f>
        <v>0</v>
      </c>
      <c r="L41" s="174">
        <f>K41*1.025</f>
        <v>0</v>
      </c>
      <c r="M41" s="330"/>
    </row>
    <row r="42" spans="1:13" s="12" customFormat="1" ht="14.1" customHeight="1" x14ac:dyDescent="0.25">
      <c r="A42" s="181" t="s">
        <v>56</v>
      </c>
      <c r="B42" s="286" t="s">
        <v>24</v>
      </c>
      <c r="C42" s="290"/>
      <c r="D42" s="291"/>
      <c r="E42" s="160">
        <f>E43</f>
        <v>74457.490000000005</v>
      </c>
      <c r="F42" s="160">
        <f>F43</f>
        <v>-7126.880000000001</v>
      </c>
      <c r="G42" s="160">
        <f>G43</f>
        <v>67330.61</v>
      </c>
      <c r="H42" s="160">
        <f>H43</f>
        <v>187360.28</v>
      </c>
      <c r="I42" s="161">
        <f>I43+I47</f>
        <v>1507523.5899999999</v>
      </c>
      <c r="J42" s="161">
        <f>J43+J47</f>
        <v>-1000</v>
      </c>
      <c r="K42" s="162">
        <f>K43+K47</f>
        <v>1506523.5899999999</v>
      </c>
      <c r="L42" s="161">
        <f>L43+L47</f>
        <v>0</v>
      </c>
      <c r="M42" s="330"/>
    </row>
    <row r="43" spans="1:13" s="12" customFormat="1" ht="14.1" customHeight="1" x14ac:dyDescent="0.25">
      <c r="A43" s="181">
        <v>4</v>
      </c>
      <c r="B43" s="289" t="s">
        <v>65</v>
      </c>
      <c r="C43" s="287"/>
      <c r="D43" s="288"/>
      <c r="E43" s="188">
        <f t="shared" ref="E43:L43" si="16">E44+E45+E46</f>
        <v>74457.490000000005</v>
      </c>
      <c r="F43" s="188">
        <f t="shared" si="16"/>
        <v>-7126.880000000001</v>
      </c>
      <c r="G43" s="188">
        <f t="shared" si="16"/>
        <v>67330.61</v>
      </c>
      <c r="H43" s="188">
        <f t="shared" si="16"/>
        <v>187360.28</v>
      </c>
      <c r="I43" s="184">
        <f t="shared" si="16"/>
        <v>1470523.5899999999</v>
      </c>
      <c r="J43" s="184">
        <f t="shared" si="16"/>
        <v>-1000</v>
      </c>
      <c r="K43" s="185">
        <f t="shared" si="16"/>
        <v>1469523.5899999999</v>
      </c>
      <c r="L43" s="188">
        <f t="shared" si="16"/>
        <v>0</v>
      </c>
      <c r="M43" s="330"/>
    </row>
    <row r="44" spans="1:13" s="12" customFormat="1" ht="14.1" customHeight="1" x14ac:dyDescent="0.25">
      <c r="A44" s="182">
        <v>41</v>
      </c>
      <c r="B44" s="289" t="s">
        <v>66</v>
      </c>
      <c r="C44" s="287"/>
      <c r="D44" s="288"/>
      <c r="E44" s="178">
        <v>13272.28</v>
      </c>
      <c r="F44" s="178">
        <v>-13272.28</v>
      </c>
      <c r="G44" s="178">
        <f>E44+F44</f>
        <v>0</v>
      </c>
      <c r="H44" s="178">
        <v>0</v>
      </c>
      <c r="I44" s="179">
        <v>22428.41</v>
      </c>
      <c r="J44" s="179"/>
      <c r="K44" s="180">
        <f>I44+J44</f>
        <v>22428.41</v>
      </c>
      <c r="L44" s="178"/>
      <c r="M44" s="330"/>
    </row>
    <row r="45" spans="1:13" s="12" customFormat="1" ht="14.1" customHeight="1" x14ac:dyDescent="0.25">
      <c r="A45" s="182">
        <v>42</v>
      </c>
      <c r="B45" s="289" t="s">
        <v>67</v>
      </c>
      <c r="C45" s="287"/>
      <c r="D45" s="288"/>
      <c r="E45" s="178">
        <v>47912.93</v>
      </c>
      <c r="F45" s="178">
        <v>-13854.6</v>
      </c>
      <c r="G45" s="178">
        <f>E45+F45</f>
        <v>34058.33</v>
      </c>
      <c r="H45" s="178">
        <v>159360.28</v>
      </c>
      <c r="I45" s="179">
        <v>1445295.18</v>
      </c>
      <c r="J45" s="179">
        <v>-1000</v>
      </c>
      <c r="K45" s="180">
        <f t="shared" ref="K45:K46" si="17">I45+J45</f>
        <v>1444295.18</v>
      </c>
      <c r="L45" s="178"/>
      <c r="M45" s="330"/>
    </row>
    <row r="46" spans="1:13" s="12" customFormat="1" ht="14.1" customHeight="1" x14ac:dyDescent="0.25">
      <c r="A46" s="182">
        <v>45</v>
      </c>
      <c r="B46" s="300" t="s">
        <v>68</v>
      </c>
      <c r="C46" s="301"/>
      <c r="D46" s="302"/>
      <c r="E46" s="178">
        <v>13272.28</v>
      </c>
      <c r="F46" s="178">
        <v>20000</v>
      </c>
      <c r="G46" s="178">
        <f>E46+F46</f>
        <v>33272.28</v>
      </c>
      <c r="H46" s="178">
        <v>28000</v>
      </c>
      <c r="I46" s="179">
        <v>2800</v>
      </c>
      <c r="J46" s="179"/>
      <c r="K46" s="180">
        <f t="shared" si="17"/>
        <v>2800</v>
      </c>
      <c r="L46" s="178"/>
      <c r="M46" s="330"/>
    </row>
    <row r="47" spans="1:13" s="12" customFormat="1" ht="14.1" customHeight="1" x14ac:dyDescent="0.25">
      <c r="A47" s="181">
        <v>5</v>
      </c>
      <c r="B47" s="300" t="s">
        <v>71</v>
      </c>
      <c r="C47" s="301"/>
      <c r="D47" s="302"/>
      <c r="E47" s="178"/>
      <c r="F47" s="178"/>
      <c r="G47" s="178"/>
      <c r="H47" s="188"/>
      <c r="I47" s="184">
        <f>I48</f>
        <v>37000</v>
      </c>
      <c r="J47" s="184">
        <f>J48</f>
        <v>0</v>
      </c>
      <c r="K47" s="185">
        <f>K48</f>
        <v>37000</v>
      </c>
      <c r="L47" s="175">
        <f>L48</f>
        <v>0</v>
      </c>
      <c r="M47" s="330"/>
    </row>
    <row r="48" spans="1:13" s="12" customFormat="1" ht="14.1" customHeight="1" x14ac:dyDescent="0.25">
      <c r="A48" s="182">
        <v>54</v>
      </c>
      <c r="B48" s="300" t="s">
        <v>72</v>
      </c>
      <c r="C48" s="301"/>
      <c r="D48" s="302"/>
      <c r="E48" s="178"/>
      <c r="F48" s="178"/>
      <c r="G48" s="178"/>
      <c r="H48" s="178"/>
      <c r="I48" s="179">
        <v>37000</v>
      </c>
      <c r="J48" s="179"/>
      <c r="K48" s="180">
        <f>I48+J48</f>
        <v>37000</v>
      </c>
      <c r="L48" s="178"/>
      <c r="M48" s="330"/>
    </row>
    <row r="49" spans="1:16" s="12" customFormat="1" ht="14.1" customHeight="1" x14ac:dyDescent="0.25">
      <c r="A49" s="181" t="s">
        <v>69</v>
      </c>
      <c r="B49" s="286" t="s">
        <v>70</v>
      </c>
      <c r="C49" s="290"/>
      <c r="D49" s="291"/>
      <c r="E49" s="160">
        <f>E50</f>
        <v>809609.13</v>
      </c>
      <c r="F49" s="160">
        <f t="shared" ref="F49:K50" si="18">F50</f>
        <v>0</v>
      </c>
      <c r="G49" s="160">
        <f t="shared" si="18"/>
        <v>809609.13</v>
      </c>
      <c r="H49" s="160">
        <f t="shared" si="18"/>
        <v>833897.27</v>
      </c>
      <c r="I49" s="161">
        <f t="shared" si="18"/>
        <v>315368</v>
      </c>
      <c r="J49" s="161">
        <f t="shared" si="18"/>
        <v>0</v>
      </c>
      <c r="K49" s="162">
        <f t="shared" si="18"/>
        <v>315368</v>
      </c>
      <c r="L49" s="160">
        <f>L50</f>
        <v>0</v>
      </c>
      <c r="M49" s="330"/>
    </row>
    <row r="50" spans="1:16" s="12" customFormat="1" ht="14.1" customHeight="1" x14ac:dyDescent="0.25">
      <c r="A50" s="181">
        <v>4</v>
      </c>
      <c r="B50" s="289" t="s">
        <v>65</v>
      </c>
      <c r="C50" s="287"/>
      <c r="D50" s="288"/>
      <c r="E50" s="178">
        <f>E51</f>
        <v>809609.13</v>
      </c>
      <c r="F50" s="178">
        <f>F51</f>
        <v>0</v>
      </c>
      <c r="G50" s="178">
        <f t="shared" si="18"/>
        <v>809609.13</v>
      </c>
      <c r="H50" s="178">
        <f t="shared" si="18"/>
        <v>833897.27</v>
      </c>
      <c r="I50" s="179">
        <f t="shared" si="18"/>
        <v>315368</v>
      </c>
      <c r="J50" s="179">
        <f t="shared" si="18"/>
        <v>0</v>
      </c>
      <c r="K50" s="180">
        <f t="shared" si="18"/>
        <v>315368</v>
      </c>
      <c r="L50" s="178">
        <f>L51</f>
        <v>0</v>
      </c>
      <c r="M50" s="330"/>
    </row>
    <row r="51" spans="1:16" s="12" customFormat="1" ht="14.1" customHeight="1" x14ac:dyDescent="0.25">
      <c r="A51" s="182">
        <v>42</v>
      </c>
      <c r="B51" s="289" t="s">
        <v>67</v>
      </c>
      <c r="C51" s="287"/>
      <c r="D51" s="288"/>
      <c r="E51" s="178">
        <v>809609.13</v>
      </c>
      <c r="F51" s="178"/>
      <c r="G51" s="178">
        <v>809609.13</v>
      </c>
      <c r="H51" s="178">
        <v>833897.27</v>
      </c>
      <c r="I51" s="179">
        <v>315368</v>
      </c>
      <c r="J51" s="179"/>
      <c r="K51" s="180">
        <f>I51+J51</f>
        <v>315368</v>
      </c>
      <c r="L51" s="178"/>
      <c r="M51" s="330"/>
    </row>
    <row r="52" spans="1:16" s="12" customFormat="1" ht="14.1" customHeight="1" x14ac:dyDescent="0.25">
      <c r="A52" s="191" t="s">
        <v>97</v>
      </c>
      <c r="B52" s="286" t="s">
        <v>92</v>
      </c>
      <c r="C52" s="328"/>
      <c r="D52" s="329"/>
      <c r="E52" s="160">
        <f t="shared" ref="E52:L53" si="19">E53</f>
        <v>35658.370000000003</v>
      </c>
      <c r="F52" s="160">
        <f t="shared" si="19"/>
        <v>0</v>
      </c>
      <c r="G52" s="160">
        <f t="shared" si="19"/>
        <v>35658.370000000003</v>
      </c>
      <c r="H52" s="160">
        <f t="shared" si="19"/>
        <v>37000</v>
      </c>
      <c r="I52" s="161">
        <f t="shared" si="19"/>
        <v>0</v>
      </c>
      <c r="J52" s="161">
        <f t="shared" si="19"/>
        <v>0</v>
      </c>
      <c r="K52" s="162">
        <f t="shared" si="19"/>
        <v>0</v>
      </c>
      <c r="L52" s="160">
        <f t="shared" si="19"/>
        <v>0</v>
      </c>
      <c r="M52" s="330"/>
    </row>
    <row r="53" spans="1:16" s="12" customFormat="1" ht="14.1" customHeight="1" x14ac:dyDescent="0.25">
      <c r="A53" s="181">
        <v>5</v>
      </c>
      <c r="B53" s="289" t="s">
        <v>71</v>
      </c>
      <c r="C53" s="308"/>
      <c r="D53" s="309"/>
      <c r="E53" s="174">
        <f t="shared" si="19"/>
        <v>35658.370000000003</v>
      </c>
      <c r="F53" s="174">
        <f t="shared" si="19"/>
        <v>0</v>
      </c>
      <c r="G53" s="174">
        <f t="shared" si="19"/>
        <v>35658.370000000003</v>
      </c>
      <c r="H53" s="174">
        <f t="shared" si="19"/>
        <v>37000</v>
      </c>
      <c r="I53" s="175">
        <f t="shared" si="19"/>
        <v>0</v>
      </c>
      <c r="J53" s="175">
        <f t="shared" si="19"/>
        <v>0</v>
      </c>
      <c r="K53" s="176">
        <f t="shared" si="19"/>
        <v>0</v>
      </c>
      <c r="L53" s="174">
        <f t="shared" si="19"/>
        <v>0</v>
      </c>
      <c r="M53" s="330"/>
    </row>
    <row r="54" spans="1:16" s="12" customFormat="1" ht="14.1" customHeight="1" x14ac:dyDescent="0.25">
      <c r="A54" s="182">
        <v>54</v>
      </c>
      <c r="B54" s="289" t="s">
        <v>72</v>
      </c>
      <c r="C54" s="308"/>
      <c r="D54" s="309"/>
      <c r="E54" s="178">
        <v>35658.370000000003</v>
      </c>
      <c r="F54" s="178">
        <v>0</v>
      </c>
      <c r="G54" s="178">
        <f>E54+F54</f>
        <v>35658.370000000003</v>
      </c>
      <c r="H54" s="178">
        <v>37000</v>
      </c>
      <c r="I54" s="179"/>
      <c r="J54" s="179"/>
      <c r="K54" s="180">
        <f>I54+J54</f>
        <v>0</v>
      </c>
      <c r="L54" s="178">
        <f>K54*1.025</f>
        <v>0</v>
      </c>
      <c r="M54" s="330"/>
    </row>
    <row r="55" spans="1:16" s="12" customFormat="1" ht="14.1" customHeight="1" x14ac:dyDescent="0.25">
      <c r="A55" s="181" t="s">
        <v>151</v>
      </c>
      <c r="B55" s="286" t="s">
        <v>153</v>
      </c>
      <c r="C55" s="290"/>
      <c r="D55" s="291"/>
      <c r="E55" s="160"/>
      <c r="F55" s="160"/>
      <c r="G55" s="160"/>
      <c r="H55" s="160">
        <f>H56</f>
        <v>0</v>
      </c>
      <c r="I55" s="161">
        <f>I56</f>
        <v>1120408.4099999999</v>
      </c>
      <c r="J55" s="161">
        <f>J56</f>
        <v>2000</v>
      </c>
      <c r="K55" s="162">
        <f>K56</f>
        <v>1122408.4100000001</v>
      </c>
      <c r="L55" s="161">
        <f>L56</f>
        <v>0</v>
      </c>
      <c r="M55" s="330"/>
    </row>
    <row r="56" spans="1:16" s="12" customFormat="1" ht="14.1" customHeight="1" x14ac:dyDescent="0.25">
      <c r="A56" s="181">
        <v>4</v>
      </c>
      <c r="B56" s="289" t="s">
        <v>65</v>
      </c>
      <c r="C56" s="287"/>
      <c r="D56" s="288"/>
      <c r="E56" s="178"/>
      <c r="F56" s="178"/>
      <c r="G56" s="178"/>
      <c r="H56" s="178">
        <f>H58</f>
        <v>0</v>
      </c>
      <c r="I56" s="179">
        <v>1120408.4099999999</v>
      </c>
      <c r="J56" s="179">
        <f t="shared" ref="J56:K56" si="20">J58+J59+J57</f>
        <v>2000</v>
      </c>
      <c r="K56" s="180">
        <f t="shared" si="20"/>
        <v>1122408.4100000001</v>
      </c>
      <c r="L56" s="179">
        <f>L58+L59</f>
        <v>0</v>
      </c>
      <c r="M56" s="330"/>
    </row>
    <row r="57" spans="1:16" s="12" customFormat="1" ht="14.1" customHeight="1" x14ac:dyDescent="0.25">
      <c r="A57" s="182">
        <v>41</v>
      </c>
      <c r="B57" s="289" t="s">
        <v>66</v>
      </c>
      <c r="C57" s="308"/>
      <c r="D57" s="309"/>
      <c r="E57" s="178"/>
      <c r="F57" s="178"/>
      <c r="G57" s="178"/>
      <c r="H57" s="178"/>
      <c r="I57" s="179">
        <v>7571.59</v>
      </c>
      <c r="J57" s="179"/>
      <c r="K57" s="180">
        <f>I57+J57</f>
        <v>7571.59</v>
      </c>
      <c r="L57" s="179"/>
      <c r="M57" s="330"/>
    </row>
    <row r="58" spans="1:16" s="12" customFormat="1" ht="14.1" customHeight="1" x14ac:dyDescent="0.25">
      <c r="A58" s="182">
        <v>42</v>
      </c>
      <c r="B58" s="289" t="s">
        <v>152</v>
      </c>
      <c r="C58" s="287"/>
      <c r="D58" s="288"/>
      <c r="E58" s="178"/>
      <c r="F58" s="178"/>
      <c r="G58" s="178"/>
      <c r="H58" s="178"/>
      <c r="I58" s="179">
        <v>1082836.82</v>
      </c>
      <c r="J58" s="179">
        <v>2000</v>
      </c>
      <c r="K58" s="180">
        <f>I58+J58</f>
        <v>1084836.82</v>
      </c>
      <c r="L58" s="178"/>
      <c r="M58" s="330"/>
    </row>
    <row r="59" spans="1:16" s="12" customFormat="1" ht="14.1" customHeight="1" x14ac:dyDescent="0.25">
      <c r="A59" s="182">
        <v>45</v>
      </c>
      <c r="B59" s="289" t="s">
        <v>68</v>
      </c>
      <c r="C59" s="287"/>
      <c r="D59" s="288"/>
      <c r="E59" s="178"/>
      <c r="F59" s="178"/>
      <c r="G59" s="178"/>
      <c r="H59" s="178"/>
      <c r="I59" s="179">
        <v>30000</v>
      </c>
      <c r="J59" s="179"/>
      <c r="K59" s="180">
        <f>I59+J59</f>
        <v>30000</v>
      </c>
      <c r="L59" s="178"/>
      <c r="M59" s="330"/>
    </row>
    <row r="60" spans="1:16" s="12" customFormat="1" ht="14.1" customHeight="1" x14ac:dyDescent="0.25">
      <c r="A60" s="189" t="s">
        <v>73</v>
      </c>
      <c r="B60" s="295" t="s">
        <v>74</v>
      </c>
      <c r="C60" s="298"/>
      <c r="D60" s="299"/>
      <c r="E60" s="190">
        <f>E61+E65+E67</f>
        <v>138187.06</v>
      </c>
      <c r="F60" s="190">
        <f>F61+F65+F67</f>
        <v>0</v>
      </c>
      <c r="G60" s="190">
        <f>F60+E60</f>
        <v>138187.06</v>
      </c>
      <c r="H60" s="190">
        <f>H61+H64+H67</f>
        <v>138201</v>
      </c>
      <c r="I60" s="190">
        <f>I61+I64+I67</f>
        <v>273006</v>
      </c>
      <c r="J60" s="190">
        <f>J61+J64+J67</f>
        <v>0</v>
      </c>
      <c r="K60" s="190">
        <f>K61+K64+K67</f>
        <v>273006</v>
      </c>
      <c r="L60" s="190">
        <f>L61+L64+L67</f>
        <v>0</v>
      </c>
      <c r="M60" s="330"/>
    </row>
    <row r="61" spans="1:16" s="12" customFormat="1" ht="14.1" customHeight="1" x14ac:dyDescent="0.25">
      <c r="A61" s="181" t="s">
        <v>53</v>
      </c>
      <c r="B61" s="286" t="s">
        <v>61</v>
      </c>
      <c r="C61" s="290"/>
      <c r="D61" s="291"/>
      <c r="E61" s="160">
        <f>E62</f>
        <v>20306.59</v>
      </c>
      <c r="F61" s="160">
        <f t="shared" ref="F61:K62" si="21">F62</f>
        <v>0</v>
      </c>
      <c r="G61" s="160">
        <f t="shared" si="21"/>
        <v>20306.59</v>
      </c>
      <c r="H61" s="160">
        <f t="shared" si="21"/>
        <v>45291</v>
      </c>
      <c r="I61" s="161">
        <f t="shared" si="21"/>
        <v>121449</v>
      </c>
      <c r="J61" s="161">
        <f t="shared" si="21"/>
        <v>0</v>
      </c>
      <c r="K61" s="162">
        <f t="shared" si="21"/>
        <v>121449</v>
      </c>
      <c r="L61" s="160">
        <f>L62</f>
        <v>0</v>
      </c>
      <c r="M61" s="330"/>
      <c r="P61" s="20"/>
    </row>
    <row r="62" spans="1:16" s="12" customFormat="1" ht="14.1" customHeight="1" x14ac:dyDescent="0.25">
      <c r="A62" s="181">
        <v>3</v>
      </c>
      <c r="B62" s="289" t="s">
        <v>54</v>
      </c>
      <c r="C62" s="287"/>
      <c r="D62" s="288"/>
      <c r="E62" s="178">
        <f>E63</f>
        <v>20306.59</v>
      </c>
      <c r="F62" s="178">
        <f>F63</f>
        <v>0</v>
      </c>
      <c r="G62" s="178">
        <f t="shared" si="21"/>
        <v>20306.59</v>
      </c>
      <c r="H62" s="178">
        <f t="shared" si="21"/>
        <v>45291</v>
      </c>
      <c r="I62" s="179">
        <f t="shared" si="21"/>
        <v>121449</v>
      </c>
      <c r="J62" s="179">
        <f t="shared" si="21"/>
        <v>0</v>
      </c>
      <c r="K62" s="180">
        <f t="shared" si="21"/>
        <v>121449</v>
      </c>
      <c r="L62" s="178">
        <f>L63</f>
        <v>0</v>
      </c>
      <c r="M62" s="330"/>
    </row>
    <row r="63" spans="1:16" s="12" customFormat="1" ht="14.1" customHeight="1" x14ac:dyDescent="0.25">
      <c r="A63" s="192">
        <v>31</v>
      </c>
      <c r="B63" s="289" t="s">
        <v>75</v>
      </c>
      <c r="C63" s="287"/>
      <c r="D63" s="288"/>
      <c r="E63" s="178">
        <v>20306.59</v>
      </c>
      <c r="F63" s="178"/>
      <c r="G63" s="178">
        <v>20306.59</v>
      </c>
      <c r="H63" s="178">
        <v>45291</v>
      </c>
      <c r="I63" s="179">
        <v>121449</v>
      </c>
      <c r="J63" s="179"/>
      <c r="K63" s="180">
        <f>I63+J63</f>
        <v>121449</v>
      </c>
      <c r="L63" s="178"/>
      <c r="M63" s="330"/>
      <c r="O63" s="20"/>
    </row>
    <row r="64" spans="1:16" s="13" customFormat="1" ht="14.1" customHeight="1" x14ac:dyDescent="0.25">
      <c r="A64" s="193" t="s">
        <v>76</v>
      </c>
      <c r="B64" s="286" t="s">
        <v>34</v>
      </c>
      <c r="C64" s="290"/>
      <c r="D64" s="291"/>
      <c r="E64" s="160">
        <f t="shared" ref="E64:L65" si="22">E65</f>
        <v>24974.5</v>
      </c>
      <c r="F64" s="160">
        <f t="shared" si="22"/>
        <v>0</v>
      </c>
      <c r="G64" s="160">
        <f t="shared" si="22"/>
        <v>24974.5</v>
      </c>
      <c r="H64" s="160">
        <f t="shared" si="22"/>
        <v>0</v>
      </c>
      <c r="I64" s="161">
        <f t="shared" si="22"/>
        <v>58647</v>
      </c>
      <c r="J64" s="161">
        <f t="shared" si="22"/>
        <v>0</v>
      </c>
      <c r="K64" s="162">
        <f t="shared" si="22"/>
        <v>58647</v>
      </c>
      <c r="L64" s="160">
        <f t="shared" si="22"/>
        <v>0</v>
      </c>
      <c r="M64" s="330"/>
    </row>
    <row r="65" spans="1:13" s="13" customFormat="1" ht="14.1" customHeight="1" x14ac:dyDescent="0.25">
      <c r="A65" s="194">
        <v>3</v>
      </c>
      <c r="B65" s="289" t="s">
        <v>77</v>
      </c>
      <c r="C65" s="287"/>
      <c r="D65" s="288"/>
      <c r="E65" s="174">
        <f t="shared" si="22"/>
        <v>24974.5</v>
      </c>
      <c r="F65" s="174">
        <f t="shared" si="22"/>
        <v>0</v>
      </c>
      <c r="G65" s="174">
        <f t="shared" si="22"/>
        <v>24974.5</v>
      </c>
      <c r="H65" s="174">
        <f t="shared" si="22"/>
        <v>0</v>
      </c>
      <c r="I65" s="175">
        <f t="shared" si="22"/>
        <v>58647</v>
      </c>
      <c r="J65" s="175">
        <f t="shared" si="22"/>
        <v>0</v>
      </c>
      <c r="K65" s="176">
        <f t="shared" si="22"/>
        <v>58647</v>
      </c>
      <c r="L65" s="160">
        <f t="shared" si="22"/>
        <v>0</v>
      </c>
      <c r="M65" s="330"/>
    </row>
    <row r="66" spans="1:13" s="12" customFormat="1" ht="14.1" customHeight="1" x14ac:dyDescent="0.25">
      <c r="A66" s="195">
        <v>31</v>
      </c>
      <c r="B66" s="289" t="s">
        <v>14</v>
      </c>
      <c r="C66" s="287"/>
      <c r="D66" s="288"/>
      <c r="E66" s="178">
        <v>24974.5</v>
      </c>
      <c r="F66" s="178"/>
      <c r="G66" s="178">
        <v>24974.5</v>
      </c>
      <c r="H66" s="178">
        <v>0</v>
      </c>
      <c r="I66" s="179">
        <v>58647</v>
      </c>
      <c r="J66" s="179"/>
      <c r="K66" s="180">
        <f>I66+J66</f>
        <v>58647</v>
      </c>
      <c r="L66" s="178"/>
      <c r="M66" s="330"/>
    </row>
    <row r="67" spans="1:13" s="12" customFormat="1" ht="14.1" customHeight="1" x14ac:dyDescent="0.25">
      <c r="A67" s="196" t="s">
        <v>94</v>
      </c>
      <c r="B67" s="286" t="s">
        <v>107</v>
      </c>
      <c r="C67" s="290"/>
      <c r="D67" s="291"/>
      <c r="E67" s="188">
        <f>E68</f>
        <v>92905.97</v>
      </c>
      <c r="F67" s="188">
        <f t="shared" ref="F67:L68" si="23">F68</f>
        <v>0</v>
      </c>
      <c r="G67" s="188">
        <f t="shared" si="23"/>
        <v>92905.97</v>
      </c>
      <c r="H67" s="188">
        <f t="shared" si="23"/>
        <v>92910</v>
      </c>
      <c r="I67" s="184">
        <f t="shared" si="23"/>
        <v>92910</v>
      </c>
      <c r="J67" s="184">
        <f t="shared" si="23"/>
        <v>0</v>
      </c>
      <c r="K67" s="185">
        <f t="shared" si="23"/>
        <v>92910</v>
      </c>
      <c r="L67" s="188">
        <f t="shared" si="23"/>
        <v>0</v>
      </c>
      <c r="M67" s="330"/>
    </row>
    <row r="68" spans="1:13" s="12" customFormat="1" ht="14.1" customHeight="1" x14ac:dyDescent="0.25">
      <c r="A68" s="196">
        <v>3</v>
      </c>
      <c r="B68" s="289" t="s">
        <v>54</v>
      </c>
      <c r="C68" s="287"/>
      <c r="D68" s="288"/>
      <c r="E68" s="178">
        <f>E69</f>
        <v>92905.97</v>
      </c>
      <c r="F68" s="178">
        <f>F69</f>
        <v>0</v>
      </c>
      <c r="G68" s="178">
        <f t="shared" si="23"/>
        <v>92905.97</v>
      </c>
      <c r="H68" s="178">
        <f t="shared" si="23"/>
        <v>92910</v>
      </c>
      <c r="I68" s="179">
        <f t="shared" si="23"/>
        <v>92910</v>
      </c>
      <c r="J68" s="179">
        <f t="shared" si="23"/>
        <v>0</v>
      </c>
      <c r="K68" s="180">
        <f t="shared" si="23"/>
        <v>92910</v>
      </c>
      <c r="L68" s="178">
        <f t="shared" si="23"/>
        <v>0</v>
      </c>
      <c r="M68" s="330"/>
    </row>
    <row r="69" spans="1:13" s="12" customFormat="1" ht="14.1" customHeight="1" x14ac:dyDescent="0.25">
      <c r="A69" s="195">
        <v>31</v>
      </c>
      <c r="B69" s="289" t="s">
        <v>14</v>
      </c>
      <c r="C69" s="287"/>
      <c r="D69" s="288"/>
      <c r="E69" s="178">
        <v>92905.97</v>
      </c>
      <c r="F69" s="178"/>
      <c r="G69" s="178">
        <v>92905.97</v>
      </c>
      <c r="H69" s="178">
        <v>92910</v>
      </c>
      <c r="I69" s="179">
        <v>92910</v>
      </c>
      <c r="J69" s="179"/>
      <c r="K69" s="180">
        <f>I69+J69</f>
        <v>92910</v>
      </c>
      <c r="L69" s="178"/>
      <c r="M69" s="330"/>
    </row>
    <row r="70" spans="1:13" s="13" customFormat="1" ht="14.1" customHeight="1" x14ac:dyDescent="0.25">
      <c r="A70" s="197" t="s">
        <v>78</v>
      </c>
      <c r="B70" s="295" t="s">
        <v>93</v>
      </c>
      <c r="C70" s="298"/>
      <c r="D70" s="299"/>
      <c r="E70" s="190">
        <f>E71</f>
        <v>19908.419999999998</v>
      </c>
      <c r="F70" s="190">
        <f>F71+F72+F73</f>
        <v>0</v>
      </c>
      <c r="G70" s="190">
        <f t="shared" ref="G70:L72" si="24">G71</f>
        <v>19908.419999999998</v>
      </c>
      <c r="H70" s="190">
        <f t="shared" si="24"/>
        <v>19909</v>
      </c>
      <c r="I70" s="190">
        <f t="shared" si="24"/>
        <v>19909</v>
      </c>
      <c r="J70" s="190">
        <f t="shared" si="24"/>
        <v>0</v>
      </c>
      <c r="K70" s="190">
        <f t="shared" si="24"/>
        <v>19909</v>
      </c>
      <c r="L70" s="190">
        <f t="shared" si="24"/>
        <v>0</v>
      </c>
      <c r="M70" s="330"/>
    </row>
    <row r="71" spans="1:13" s="13" customFormat="1" ht="14.1" customHeight="1" x14ac:dyDescent="0.25">
      <c r="A71" s="194" t="s">
        <v>53</v>
      </c>
      <c r="B71" s="286" t="s">
        <v>61</v>
      </c>
      <c r="C71" s="290"/>
      <c r="D71" s="291"/>
      <c r="E71" s="160">
        <f>E72</f>
        <v>19908.419999999998</v>
      </c>
      <c r="F71" s="160">
        <f>F72</f>
        <v>0</v>
      </c>
      <c r="G71" s="160">
        <f t="shared" si="24"/>
        <v>19908.419999999998</v>
      </c>
      <c r="H71" s="160">
        <f t="shared" si="24"/>
        <v>19909</v>
      </c>
      <c r="I71" s="161">
        <f t="shared" si="24"/>
        <v>19909</v>
      </c>
      <c r="J71" s="161">
        <f t="shared" si="24"/>
        <v>0</v>
      </c>
      <c r="K71" s="162">
        <f t="shared" si="24"/>
        <v>19909</v>
      </c>
      <c r="L71" s="160">
        <f>L72</f>
        <v>0</v>
      </c>
      <c r="M71" s="330"/>
    </row>
    <row r="72" spans="1:13" s="13" customFormat="1" ht="14.1" customHeight="1" x14ac:dyDescent="0.25">
      <c r="A72" s="194">
        <v>3</v>
      </c>
      <c r="B72" s="289" t="s">
        <v>13</v>
      </c>
      <c r="C72" s="287"/>
      <c r="D72" s="288"/>
      <c r="E72" s="178">
        <f>E73</f>
        <v>19908.419999999998</v>
      </c>
      <c r="F72" s="178">
        <f>F73</f>
        <v>0</v>
      </c>
      <c r="G72" s="178">
        <f t="shared" si="24"/>
        <v>19908.419999999998</v>
      </c>
      <c r="H72" s="178">
        <f t="shared" si="24"/>
        <v>19909</v>
      </c>
      <c r="I72" s="179">
        <f t="shared" si="24"/>
        <v>19909</v>
      </c>
      <c r="J72" s="179">
        <f t="shared" si="24"/>
        <v>0</v>
      </c>
      <c r="K72" s="180">
        <f t="shared" si="24"/>
        <v>19909</v>
      </c>
      <c r="L72" s="178">
        <f>L73</f>
        <v>0</v>
      </c>
      <c r="M72" s="330"/>
    </row>
    <row r="73" spans="1:13" s="13" customFormat="1" ht="14.1" customHeight="1" x14ac:dyDescent="0.25">
      <c r="A73" s="198">
        <v>32</v>
      </c>
      <c r="B73" s="289" t="s">
        <v>55</v>
      </c>
      <c r="C73" s="287"/>
      <c r="D73" s="288"/>
      <c r="E73" s="174">
        <v>19908.419999999998</v>
      </c>
      <c r="F73" s="174">
        <v>0</v>
      </c>
      <c r="G73" s="174">
        <f>E73+F73</f>
        <v>19908.419999999998</v>
      </c>
      <c r="H73" s="174">
        <v>19909</v>
      </c>
      <c r="I73" s="175">
        <v>19909</v>
      </c>
      <c r="J73" s="175"/>
      <c r="K73" s="176">
        <f>I73+J73</f>
        <v>19909</v>
      </c>
      <c r="L73" s="174"/>
      <c r="M73" s="330"/>
    </row>
    <row r="74" spans="1:13" s="13" customFormat="1" ht="14.1" customHeight="1" x14ac:dyDescent="0.25">
      <c r="A74" s="199" t="s">
        <v>79</v>
      </c>
      <c r="B74" s="295" t="s">
        <v>80</v>
      </c>
      <c r="C74" s="298"/>
      <c r="D74" s="299"/>
      <c r="E74" s="164">
        <f t="shared" ref="E74:L75" si="25">E75</f>
        <v>40148.65</v>
      </c>
      <c r="F74" s="164">
        <f t="shared" si="25"/>
        <v>-16148.650000000001</v>
      </c>
      <c r="G74" s="164">
        <f t="shared" si="25"/>
        <v>24000.000000000004</v>
      </c>
      <c r="H74" s="164">
        <f t="shared" si="25"/>
        <v>40000</v>
      </c>
      <c r="I74" s="164">
        <f t="shared" si="25"/>
        <v>275000</v>
      </c>
      <c r="J74" s="164">
        <f t="shared" si="25"/>
        <v>180000</v>
      </c>
      <c r="K74" s="164">
        <f t="shared" si="25"/>
        <v>455000</v>
      </c>
      <c r="L74" s="164">
        <f t="shared" si="25"/>
        <v>0</v>
      </c>
      <c r="M74" s="330"/>
    </row>
    <row r="75" spans="1:13" s="13" customFormat="1" ht="14.1" customHeight="1" x14ac:dyDescent="0.25">
      <c r="A75" s="194" t="s">
        <v>96</v>
      </c>
      <c r="B75" s="286" t="s">
        <v>81</v>
      </c>
      <c r="C75" s="290"/>
      <c r="D75" s="291"/>
      <c r="E75" s="160">
        <f t="shared" si="25"/>
        <v>40148.65</v>
      </c>
      <c r="F75" s="160">
        <f t="shared" si="25"/>
        <v>-16148.650000000001</v>
      </c>
      <c r="G75" s="160">
        <f t="shared" si="25"/>
        <v>24000.000000000004</v>
      </c>
      <c r="H75" s="160">
        <f t="shared" si="25"/>
        <v>40000</v>
      </c>
      <c r="I75" s="161">
        <f t="shared" si="25"/>
        <v>275000</v>
      </c>
      <c r="J75" s="161">
        <f t="shared" si="25"/>
        <v>180000</v>
      </c>
      <c r="K75" s="162">
        <f t="shared" si="25"/>
        <v>455000</v>
      </c>
      <c r="L75" s="160">
        <f>L76</f>
        <v>0</v>
      </c>
      <c r="M75" s="330"/>
    </row>
    <row r="76" spans="1:13" s="13" customFormat="1" ht="14.1" customHeight="1" x14ac:dyDescent="0.25">
      <c r="A76" s="194">
        <v>3</v>
      </c>
      <c r="B76" s="289" t="s">
        <v>13</v>
      </c>
      <c r="C76" s="287"/>
      <c r="D76" s="288"/>
      <c r="E76" s="178">
        <f t="shared" ref="E76:L76" si="26">E77+E78</f>
        <v>40148.65</v>
      </c>
      <c r="F76" s="178">
        <f t="shared" si="26"/>
        <v>-16148.650000000001</v>
      </c>
      <c r="G76" s="178">
        <f t="shared" si="26"/>
        <v>24000.000000000004</v>
      </c>
      <c r="H76" s="178">
        <f t="shared" si="26"/>
        <v>40000</v>
      </c>
      <c r="I76" s="179">
        <f t="shared" si="26"/>
        <v>275000</v>
      </c>
      <c r="J76" s="179">
        <f t="shared" si="26"/>
        <v>180000</v>
      </c>
      <c r="K76" s="180">
        <f t="shared" si="26"/>
        <v>455000</v>
      </c>
      <c r="L76" s="178">
        <f t="shared" si="26"/>
        <v>0</v>
      </c>
      <c r="M76" s="330"/>
    </row>
    <row r="77" spans="1:13" s="12" customFormat="1" ht="14.1" customHeight="1" x14ac:dyDescent="0.25">
      <c r="A77" s="195">
        <v>31</v>
      </c>
      <c r="B77" s="289" t="s">
        <v>14</v>
      </c>
      <c r="C77" s="287"/>
      <c r="D77" s="288"/>
      <c r="E77" s="178">
        <v>39013.550000000003</v>
      </c>
      <c r="F77" s="178">
        <v>-15649.45</v>
      </c>
      <c r="G77" s="178">
        <f>E77+F77</f>
        <v>23364.100000000002</v>
      </c>
      <c r="H77" s="178">
        <v>38870</v>
      </c>
      <c r="I77" s="179">
        <v>256500</v>
      </c>
      <c r="J77" s="179">
        <v>126500</v>
      </c>
      <c r="K77" s="180">
        <f>I77+J77</f>
        <v>383000</v>
      </c>
      <c r="L77" s="178"/>
      <c r="M77" s="330"/>
    </row>
    <row r="78" spans="1:13" s="12" customFormat="1" ht="14.1" customHeight="1" x14ac:dyDescent="0.25">
      <c r="A78" s="195">
        <v>32</v>
      </c>
      <c r="B78" s="289" t="s">
        <v>55</v>
      </c>
      <c r="C78" s="287"/>
      <c r="D78" s="288"/>
      <c r="E78" s="178">
        <v>1135.0999999999999</v>
      </c>
      <c r="F78" s="178">
        <v>-499.2</v>
      </c>
      <c r="G78" s="178">
        <f>E78+F78</f>
        <v>635.89999999999986</v>
      </c>
      <c r="H78" s="178">
        <v>1130</v>
      </c>
      <c r="I78" s="179">
        <v>18500</v>
      </c>
      <c r="J78" s="179">
        <v>53500</v>
      </c>
      <c r="K78" s="180">
        <f>I78+J78</f>
        <v>72000</v>
      </c>
      <c r="L78" s="178"/>
      <c r="M78" s="330"/>
    </row>
    <row r="79" spans="1:13" x14ac:dyDescent="0.25">
      <c r="A79" s="200"/>
      <c r="B79" s="200"/>
      <c r="C79" s="200"/>
      <c r="D79" s="200"/>
      <c r="E79" s="200"/>
      <c r="F79" s="200"/>
      <c r="G79" s="200"/>
      <c r="H79" s="200"/>
      <c r="I79" s="200"/>
      <c r="J79" s="200"/>
      <c r="K79" s="200"/>
      <c r="L79" s="200"/>
    </row>
    <row r="80" spans="1:13" x14ac:dyDescent="0.25">
      <c r="A80" s="200"/>
      <c r="B80" s="200"/>
      <c r="C80" s="200"/>
      <c r="D80" s="200"/>
      <c r="E80" s="200"/>
      <c r="F80" s="200"/>
      <c r="G80" s="200" t="s">
        <v>100</v>
      </c>
      <c r="H80" s="200"/>
      <c r="I80" s="200" t="s">
        <v>176</v>
      </c>
      <c r="J80" s="200"/>
      <c r="K80" s="200"/>
      <c r="L80" s="200"/>
    </row>
    <row r="81" spans="1:12" x14ac:dyDescent="0.25">
      <c r="A81" s="200"/>
      <c r="B81" s="200"/>
      <c r="C81" s="200"/>
      <c r="D81" s="200"/>
      <c r="E81" s="200"/>
      <c r="F81" s="200"/>
      <c r="G81" s="200"/>
      <c r="H81" s="200"/>
      <c r="I81" s="200"/>
      <c r="J81" s="200"/>
      <c r="K81" s="200" t="s">
        <v>106</v>
      </c>
      <c r="L81" s="200"/>
    </row>
    <row r="82" spans="1:12" x14ac:dyDescent="0.25">
      <c r="A82" s="200"/>
      <c r="B82" s="200"/>
      <c r="C82" s="200"/>
      <c r="D82" s="200"/>
      <c r="E82" s="200"/>
      <c r="F82" s="200"/>
      <c r="G82" s="200"/>
      <c r="H82" s="200"/>
      <c r="I82" s="200"/>
      <c r="J82" s="200"/>
      <c r="K82" s="200"/>
      <c r="L82" s="200"/>
    </row>
    <row r="86" spans="1:12" x14ac:dyDescent="0.25">
      <c r="G86" s="14"/>
      <c r="H86" s="14"/>
      <c r="I86" s="14"/>
      <c r="J86" s="14"/>
    </row>
    <row r="87" spans="1:12" x14ac:dyDescent="0.25">
      <c r="D87" s="14"/>
      <c r="G87" s="14"/>
      <c r="H87" s="14"/>
      <c r="I87" s="14"/>
      <c r="J87" s="14"/>
    </row>
    <row r="88" spans="1:12" x14ac:dyDescent="0.25">
      <c r="D88" s="14"/>
      <c r="G88" s="14"/>
      <c r="H88" s="14"/>
      <c r="I88" s="14"/>
      <c r="J88" s="14"/>
    </row>
    <row r="89" spans="1:12" x14ac:dyDescent="0.25">
      <c r="D89" s="14"/>
      <c r="G89" s="14"/>
      <c r="H89" s="14"/>
      <c r="I89" s="14"/>
      <c r="J89" s="14"/>
    </row>
    <row r="90" spans="1:12" x14ac:dyDescent="0.25">
      <c r="D90" s="14"/>
      <c r="G90" s="14"/>
      <c r="H90" s="14"/>
      <c r="I90" s="14"/>
      <c r="J90" s="14"/>
    </row>
    <row r="91" spans="1:12" x14ac:dyDescent="0.25">
      <c r="D91" s="14"/>
      <c r="G91" s="14"/>
      <c r="H91" s="14"/>
      <c r="I91" s="14"/>
      <c r="J91" s="14"/>
    </row>
    <row r="92" spans="1:12" x14ac:dyDescent="0.25">
      <c r="G92" s="14"/>
      <c r="H92" s="14"/>
      <c r="I92" s="14"/>
      <c r="J92" s="14"/>
    </row>
    <row r="93" spans="1:12" x14ac:dyDescent="0.25">
      <c r="G93" s="14"/>
      <c r="H93" s="14"/>
      <c r="I93" s="14"/>
      <c r="J93" s="14"/>
    </row>
    <row r="95" spans="1:12" x14ac:dyDescent="0.25">
      <c r="G95" s="14"/>
      <c r="H95" s="14"/>
      <c r="I95" s="14"/>
      <c r="J95" s="14"/>
    </row>
  </sheetData>
  <mergeCells count="77">
    <mergeCell ref="B55:D55"/>
    <mergeCell ref="B56:D56"/>
    <mergeCell ref="B58:D58"/>
    <mergeCell ref="B59:D59"/>
    <mergeCell ref="B67:D67"/>
    <mergeCell ref="B65:D65"/>
    <mergeCell ref="B66:D66"/>
    <mergeCell ref="B60:D60"/>
    <mergeCell ref="B61:D61"/>
    <mergeCell ref="B62:D62"/>
    <mergeCell ref="B57:D57"/>
    <mergeCell ref="B68:D68"/>
    <mergeCell ref="B69:D69"/>
    <mergeCell ref="B30:D30"/>
    <mergeCell ref="B31:D31"/>
    <mergeCell ref="B32:D32"/>
    <mergeCell ref="B33:D33"/>
    <mergeCell ref="B63:D63"/>
    <mergeCell ref="B64:D64"/>
    <mergeCell ref="B34:D34"/>
    <mergeCell ref="B35:D35"/>
    <mergeCell ref="B36:D36"/>
    <mergeCell ref="B37:D37"/>
    <mergeCell ref="B52:D52"/>
    <mergeCell ref="B53:D53"/>
    <mergeCell ref="B54:D54"/>
    <mergeCell ref="B51:D51"/>
    <mergeCell ref="B16:D16"/>
    <mergeCell ref="B17:D17"/>
    <mergeCell ref="B18:D18"/>
    <mergeCell ref="B19:D19"/>
    <mergeCell ref="B21:D21"/>
    <mergeCell ref="B12:D12"/>
    <mergeCell ref="B13:D13"/>
    <mergeCell ref="B15:D15"/>
    <mergeCell ref="B4:D4"/>
    <mergeCell ref="B5:D5"/>
    <mergeCell ref="B6:D6"/>
    <mergeCell ref="B7:D7"/>
    <mergeCell ref="B9:D9"/>
    <mergeCell ref="B14:D14"/>
    <mergeCell ref="A3:L3"/>
    <mergeCell ref="B8:D8"/>
    <mergeCell ref="B10:D10"/>
    <mergeCell ref="B11:D11"/>
    <mergeCell ref="A1:L1"/>
    <mergeCell ref="B50:D50"/>
    <mergeCell ref="B46:D46"/>
    <mergeCell ref="B49:D49"/>
    <mergeCell ref="B40:D40"/>
    <mergeCell ref="B43:D43"/>
    <mergeCell ref="B42:D42"/>
    <mergeCell ref="B41:D41"/>
    <mergeCell ref="B45:D45"/>
    <mergeCell ref="B44:D44"/>
    <mergeCell ref="B48:D48"/>
    <mergeCell ref="B47:D47"/>
    <mergeCell ref="B70:D70"/>
    <mergeCell ref="B71:D71"/>
    <mergeCell ref="B77:D77"/>
    <mergeCell ref="B78:D78"/>
    <mergeCell ref="B72:D72"/>
    <mergeCell ref="B73:D73"/>
    <mergeCell ref="B75:D75"/>
    <mergeCell ref="B76:D76"/>
    <mergeCell ref="B74:D74"/>
    <mergeCell ref="B38:D38"/>
    <mergeCell ref="B39:D39"/>
    <mergeCell ref="B20:D20"/>
    <mergeCell ref="B27:D27"/>
    <mergeCell ref="B28:D28"/>
    <mergeCell ref="B29:D29"/>
    <mergeCell ref="B26:D26"/>
    <mergeCell ref="B22:D22"/>
    <mergeCell ref="B23:D23"/>
    <mergeCell ref="B24:D24"/>
    <mergeCell ref="B25:D25"/>
  </mergeCells>
  <pageMargins left="0.23622047244094491" right="0.23622047244094491" top="0.74803149606299213" bottom="0.74803149606299213" header="0.31496062992125984" footer="0.31496062992125984"/>
  <pageSetup paperSize="9" scale="9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SAŽETAK 2</vt:lpstr>
      <vt:lpstr> Račun prihoda i rashoda </vt:lpstr>
      <vt:lpstr>Račun prih-rash po izvorima</vt:lpstr>
      <vt:lpstr>Rashodi prema funkcijskoj k </vt:lpstr>
      <vt:lpstr>Račun financiranja</vt:lpstr>
      <vt:lpstr>Posebni dio aktivnosti po progr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Lacković</dc:creator>
  <cp:lastModifiedBy>User303</cp:lastModifiedBy>
  <cp:lastPrinted>2025-10-28T10:57:18Z</cp:lastPrinted>
  <dcterms:created xsi:type="dcterms:W3CDTF">2022-08-12T12:51:27Z</dcterms:created>
  <dcterms:modified xsi:type="dcterms:W3CDTF">2025-10-28T10:57:31Z</dcterms:modified>
</cp:coreProperties>
</file>